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CA-NLH-154/"/>
    </mc:Choice>
  </mc:AlternateContent>
  <xr:revisionPtr revIDLastSave="0" documentId="13_ncr:20000001_{1244FD95-2620-4F02-9532-A90E91CAB939}" xr6:coauthVersionLast="47" xr6:coauthVersionMax="47" xr10:uidLastSave="{00000000-0000-0000-0000-000000000000}"/>
  <bookViews>
    <workbookView xWindow="-120" yWindow="-120" windowWidth="29040" windowHeight="15720" tabRatio="848" firstSheet="1" activeTab="5" xr2:uid="{00000000-000D-0000-FFFF-FFFF00000000}"/>
  </bookViews>
  <sheets>
    <sheet name="i) F 1.2 HRD Fuel 100% Energy" sheetId="2" r:id="rId1"/>
    <sheet name="ii) F1.2 Holyrood Fuel 100% Dem" sheetId="4" r:id="rId2"/>
    <sheet name="iii) F1.2  HRF Fuel Capacity" sheetId="5" r:id="rId3"/>
    <sheet name="iv) G 1.2 HRD Fuel 100% Energy" sheetId="6" r:id="rId4"/>
    <sheet name="v) G1.2 HRD Fuel 100% Demand" sheetId="8" r:id="rId5"/>
    <sheet name="vi) G1.2 HRD Capacity" sheetId="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_123Graph_A" localSheetId="1" hidden="1">#REF!</definedName>
    <definedName name="__123Graph_A" localSheetId="2" hidden="1">#REF!</definedName>
    <definedName name="__123Graph_A" hidden="1">#REF!</definedName>
    <definedName name="__123Graph_ADRR_ECC" localSheetId="1" hidden="1">#REF!</definedName>
    <definedName name="__123Graph_ADRR_ECC" localSheetId="2" hidden="1">#REF!</definedName>
    <definedName name="__123Graph_ADRR_ECC" hidden="1">#REF!</definedName>
    <definedName name="__123Graph_AGDP_N" localSheetId="1" hidden="1">#REF!</definedName>
    <definedName name="__123Graph_AGDP_N" localSheetId="2" hidden="1">#REF!</definedName>
    <definedName name="__123Graph_AGDP_N" hidden="1">#REF!</definedName>
    <definedName name="__123Graph_BDRR_ECC" localSheetId="1" hidden="1">#REF!</definedName>
    <definedName name="__123Graph_BDRR_ECC" localSheetId="2" hidden="1">#REF!</definedName>
    <definedName name="__123Graph_BDRR_ECC" hidden="1">#REF!</definedName>
    <definedName name="__123Graph_X" hidden="1">#REF!</definedName>
    <definedName name="__123Graph_XGDP_N" localSheetId="1" hidden="1">#REF!</definedName>
    <definedName name="__123Graph_XGDP_N" localSheetId="2" hidden="1">#REF!</definedName>
    <definedName name="__123Graph_XGDP_N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aaaa" hidden="1">#REF!</definedName>
    <definedName name="AllocatedMeters" localSheetId="1">#REF!</definedName>
    <definedName name="AllocatedMeters" localSheetId="2">#REF!</definedName>
    <definedName name="AllocatedMeters" localSheetId="3">#REF!</definedName>
    <definedName name="AllocatedMeters" localSheetId="4">#REF!</definedName>
    <definedName name="AllocatedMeters" localSheetId="5">#REF!</definedName>
    <definedName name="AllocatedMeters">#REF!</definedName>
    <definedName name="anscount" hidden="1">1</definedName>
    <definedName name="Appbysys" localSheetId="1">#REF!</definedName>
    <definedName name="Appbysys" localSheetId="2">#REF!</definedName>
    <definedName name="Appbysys" localSheetId="3">#REF!</definedName>
    <definedName name="Appbysys" localSheetId="4">#REF!</definedName>
    <definedName name="Appbysys" localSheetId="5">#REF!</definedName>
    <definedName name="Appbysys">#REF!</definedName>
    <definedName name="ApprenticesGT" localSheetId="1">#REF!</definedName>
    <definedName name="ApprenticesGT" localSheetId="2">#REF!</definedName>
    <definedName name="ApprenticesGT" localSheetId="3">#REF!</definedName>
    <definedName name="ApprenticesGT" localSheetId="4">#REF!</definedName>
    <definedName name="ApprenticesGT" localSheetId="5">#REF!</definedName>
    <definedName name="ApprenticesGT">#REF!</definedName>
    <definedName name="AS2DocOpenMode" hidden="1">"AS2DocumentEdit"</definedName>
    <definedName name="CP_AED_Switch" localSheetId="1">#REF!</definedName>
    <definedName name="CP_AED_Switch" localSheetId="2">#REF!</definedName>
    <definedName name="CP_AED_Switch" localSheetId="3">#REF!</definedName>
    <definedName name="CP_AED_Switch" localSheetId="4">#REF!</definedName>
    <definedName name="CP_AED_Switch" localSheetId="5">#REF!</definedName>
    <definedName name="CP_AED_Switch">#REF!</definedName>
    <definedName name="CUSTOMERS" localSheetId="1">#REF!</definedName>
    <definedName name="CUSTOMERS" localSheetId="2">#REF!</definedName>
    <definedName name="CUSTOMERS" localSheetId="3">#REF!</definedName>
    <definedName name="CUSTOMERS" localSheetId="4">#REF!</definedName>
    <definedName name="CUSTOMERS" localSheetId="5">#REF!</definedName>
    <definedName name="CUSTOMERS">#REF!</definedName>
    <definedName name="EssAliasTable">"Default"</definedName>
    <definedName name="EssOptions">"A1100000000030000000001100000_0000"</definedName>
    <definedName name="ExportTX" localSheetId="1">#REF!</definedName>
    <definedName name="ExportTX" localSheetId="2">#REF!</definedName>
    <definedName name="ExportTX" localSheetId="3">#REF!</definedName>
    <definedName name="ExportTX" localSheetId="4">#REF!</definedName>
    <definedName name="ExportTX" localSheetId="5">#REF!</definedName>
    <definedName name="ExportTX">#REF!</definedName>
    <definedName name="FalloutROE" localSheetId="1">#REF!</definedName>
    <definedName name="FalloutROE" localSheetId="2">#REF!</definedName>
    <definedName name="FalloutROE" localSheetId="3">#REF!</definedName>
    <definedName name="FalloutROE" localSheetId="4">#REF!</definedName>
    <definedName name="FalloutROE" localSheetId="5">#REF!</definedName>
    <definedName name="FalloutROE">#REF!</definedName>
    <definedName name="GenAdmin">#REF!</definedName>
    <definedName name="Holidays" localSheetId="1">#REF!</definedName>
    <definedName name="Holidays" localSheetId="2">#REF!</definedName>
    <definedName name="Holidays">#REF!</definedName>
    <definedName name="HRDCapacityFactor" localSheetId="1">#REF!</definedName>
    <definedName name="HRDCapacityFactor" localSheetId="2">#REF!</definedName>
    <definedName name="HRDCapacityFactor" localSheetId="3">#REF!</definedName>
    <definedName name="HRDCapacityFactor" localSheetId="4">#REF!</definedName>
    <definedName name="HRDCapacityFactor" localSheetId="5">#REF!</definedName>
    <definedName name="HRDCapacityFactor">#REF!</definedName>
    <definedName name="IndexPlant" localSheetId="1">#REF!</definedName>
    <definedName name="IndexPlant" localSheetId="2">#REF!</definedName>
    <definedName name="IndexPlant" localSheetId="3">#REF!</definedName>
    <definedName name="IndexPlant" localSheetId="4">#REF!</definedName>
    <definedName name="IndexPlant" localSheetId="5">#REF!</definedName>
    <definedName name="IndexPlant">#REF!</definedName>
    <definedName name="INS" localSheetId="1">#REF!</definedName>
    <definedName name="INS" localSheetId="2">#REF!</definedName>
    <definedName name="INS" localSheetId="3">#REF!</definedName>
    <definedName name="INS" localSheetId="4">#REF!</definedName>
    <definedName name="INS" localSheetId="5">#REF!</definedName>
    <definedName name="IN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38804.6174189815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LLF" localSheetId="1">#REF!</definedName>
    <definedName name="ISLLF" localSheetId="2">#REF!</definedName>
    <definedName name="ISLLF">#REF!</definedName>
    <definedName name="ISLLOAD" localSheetId="1">#REF!</definedName>
    <definedName name="ISLLOAD" localSheetId="2">#REF!</definedName>
    <definedName name="ISLLOAD">#REF!</definedName>
    <definedName name="LABLF" localSheetId="1">#REF!</definedName>
    <definedName name="LABLF" localSheetId="2">#REF!</definedName>
    <definedName name="LABLF">#REF!</definedName>
    <definedName name="MarginalCostSwitch" localSheetId="1">#REF!</definedName>
    <definedName name="MarginalCostSwitch" localSheetId="2">#REF!</definedName>
    <definedName name="MarginalCostSwitch" localSheetId="3">#REF!</definedName>
    <definedName name="MarginalCostSwitch" localSheetId="4">#REF!</definedName>
    <definedName name="MarginalCostSwitch" localSheetId="5">#REF!</definedName>
    <definedName name="MarginalCostSwitch">#REF!</definedName>
    <definedName name="MunTax" localSheetId="1">#REF!</definedName>
    <definedName name="MunTax" localSheetId="2">#REF!</definedName>
    <definedName name="MunTax" localSheetId="3">#REF!</definedName>
    <definedName name="MunTax" localSheetId="4">#REF!</definedName>
    <definedName name="MunTax" localSheetId="5">#REF!</definedName>
    <definedName name="MunTax">#REF!</definedName>
    <definedName name="NoOne" localSheetId="1">[1]RunOptions!$B$22</definedName>
    <definedName name="NoOne" localSheetId="2">[2]RunOptions!$B$22</definedName>
    <definedName name="NoOne" localSheetId="3">#REF!</definedName>
    <definedName name="NoOne" localSheetId="4">[3]RunOptions!$B$22</definedName>
    <definedName name="NoOne" localSheetId="5">[4]RunOptions!$B$22</definedName>
    <definedName name="NoOne">[5]RunOptions!$B$22</definedName>
    <definedName name="NPPEAK" localSheetId="1">#REF!</definedName>
    <definedName name="NPPEAK" localSheetId="2">#REF!</definedName>
    <definedName name="NPPEAK">#REF!</definedName>
    <definedName name="OAMbySys" localSheetId="1">#REF!</definedName>
    <definedName name="OAMbySys" localSheetId="2">#REF!</definedName>
    <definedName name="OAMbySys" localSheetId="3">#REF!</definedName>
    <definedName name="OAMbySys" localSheetId="4">#REF!</definedName>
    <definedName name="OAMbySys" localSheetId="5">#REF!</definedName>
    <definedName name="OAMbySys">#REF!</definedName>
    <definedName name="OverheadAlloc" localSheetId="1">#REF!</definedName>
    <definedName name="OverheadAlloc" localSheetId="2">#REF!</definedName>
    <definedName name="OverheadAlloc" localSheetId="3">#REF!</definedName>
    <definedName name="OverheadAlloc" localSheetId="4">#REF!</definedName>
    <definedName name="OverheadAlloc" localSheetId="5">#REF!</definedName>
    <definedName name="OverheadAlloc">#REF!</definedName>
    <definedName name="_xlnm.Print_Area" localSheetId="0">'i) F 1.2 HRD Fuel 100% Energy'!$A$1:$I$238,'i) F 1.2 HRD Fuel 100% Energy'!$A$294:$H$326</definedName>
    <definedName name="_xlnm.Print_Area" localSheetId="1">'ii) F1.2 Holyrood Fuel 100% Dem'!$A$1:$I$238,'ii) F1.2 Holyrood Fuel 100% Dem'!$A$294:$H$326</definedName>
    <definedName name="_xlnm.Print_Area" localSheetId="2">'iii) F1.2  HRF Fuel Capacity'!$A$1:$I$238,'iii) F1.2  HRF Fuel Capacity'!$A$294:$H$326</definedName>
    <definedName name="_xlnm.Print_Area" localSheetId="3">'iv) G 1.2 HRD Fuel 100% Energy'!$A$1:$I$238,'iv) G 1.2 HRD Fuel 100% Energy'!$A$294:$H$326</definedName>
    <definedName name="_xlnm.Print_Area" localSheetId="4">'v) G1.2 HRD Fuel 100% Demand'!$A$1:$I$238,'v) G1.2 HRD Fuel 100% Demand'!$A$294:$H$326</definedName>
    <definedName name="_xlnm.Print_Area" localSheetId="5">'vi) G1.2 HRD Capacity'!$A$1:$I$238,'vi) G1.2 HRD Capacity'!$A$294:$H$326</definedName>
    <definedName name="prt_tot1.2" localSheetId="1">'ii) F1.2 Holyrood Fuel 100% Dem'!$A$1:$I$238</definedName>
    <definedName name="prt_tot1.2" localSheetId="2">'iii) F1.2  HRF Fuel Capacity'!$A$1:$I$238</definedName>
    <definedName name="prt_tot1.2" localSheetId="3">'iv) G 1.2 HRD Fuel 100% Energy'!$A$1:$I$238</definedName>
    <definedName name="prt_tot1.2" localSheetId="4">'v) G1.2 HRD Fuel 100% Demand'!$A$1:$I$238</definedName>
    <definedName name="prt_tot1.2" localSheetId="5">'vi) G1.2 HRD Capacity'!$A$1:$I$238</definedName>
    <definedName name="prt_tot1.2">'i) F 1.2 HRD Fuel 100% Energy'!$A$1:$I$238</definedName>
    <definedName name="PRT_TOT1.2.1" localSheetId="1">'ii) F1.2 Holyrood Fuel 100% Dem'!$A$294:$H$326</definedName>
    <definedName name="PRT_TOT1.2.1" localSheetId="2">'iii) F1.2  HRF Fuel Capacity'!$A$294:$H$326</definedName>
    <definedName name="PRT_TOT1.2.1" localSheetId="3">'iv) G 1.2 HRD Fuel 100% Energy'!$A$294:$H$326</definedName>
    <definedName name="PRT_TOT1.2.1" localSheetId="4">'v) G1.2 HRD Fuel 100% Demand'!$A$294:$H$326</definedName>
    <definedName name="PRT_TOT1.2.1" localSheetId="5">'vi) G1.2 HRD Capacity'!$A$294:$H$326</definedName>
    <definedName name="PRT_TOT1.2.1">'i) F 1.2 HRD Fuel 100% Energy'!$A$294:$H$326</definedName>
    <definedName name="PUBAss" localSheetId="1">#REF!</definedName>
    <definedName name="PUBAss" localSheetId="2">#REF!</definedName>
    <definedName name="PUBAss" localSheetId="3">#REF!</definedName>
    <definedName name="PUBAss" localSheetId="4">#REF!</definedName>
    <definedName name="PUBAss" localSheetId="5">#REF!</definedName>
    <definedName name="PUBAss">#REF!</definedName>
    <definedName name="RateRounding" localSheetId="1">#REF!</definedName>
    <definedName name="RateRounding" localSheetId="2">#REF!</definedName>
    <definedName name="RateRounding" localSheetId="3">#REF!</definedName>
    <definedName name="RateRounding" localSheetId="4">[3]RunOptions!$B$30</definedName>
    <definedName name="RateRounding" localSheetId="5">#REF!</definedName>
    <definedName name="RateRounding">#REF!</definedName>
    <definedName name="RatiosIslInt" localSheetId="1">#REF!</definedName>
    <definedName name="RatiosIslInt" localSheetId="2">#REF!</definedName>
    <definedName name="RatiosIslInt" localSheetId="3">#REF!</definedName>
    <definedName name="RatiosIslInt" localSheetId="4">#REF!</definedName>
    <definedName name="RatiosIslInt" localSheetId="5">#REF!</definedName>
    <definedName name="RatiosIslInt">#REF!</definedName>
    <definedName name="RatiosIslIso" localSheetId="1">#REF!</definedName>
    <definedName name="RatiosIslIso" localSheetId="2">#REF!</definedName>
    <definedName name="RatiosIslIso" localSheetId="3">#REF!</definedName>
    <definedName name="RatiosIslIso" localSheetId="4">#REF!</definedName>
    <definedName name="RatiosIslIso" localSheetId="5">#REF!</definedName>
    <definedName name="RatiosIslIso">#REF!</definedName>
    <definedName name="RatiosLabInt" localSheetId="1">#REF!</definedName>
    <definedName name="RatiosLabInt" localSheetId="2">#REF!</definedName>
    <definedName name="RatiosLabInt" localSheetId="3">#REF!</definedName>
    <definedName name="RatiosLabInt" localSheetId="4">#REF!</definedName>
    <definedName name="RatiosLabInt" localSheetId="5">#REF!</definedName>
    <definedName name="RatiosLabInt">#REF!</definedName>
    <definedName name="RatiosLabIso" localSheetId="1">#REF!</definedName>
    <definedName name="RatiosLabIso" localSheetId="2">#REF!</definedName>
    <definedName name="RatiosLabIso" localSheetId="3">#REF!</definedName>
    <definedName name="RatiosLabIso" localSheetId="4">#REF!</definedName>
    <definedName name="RatiosLabIso" localSheetId="5">#REF!</definedName>
    <definedName name="RatiosLabIso">#REF!</definedName>
    <definedName name="RatiosLAL" localSheetId="1">#REF!</definedName>
    <definedName name="RatiosLAL" localSheetId="2">#REF!</definedName>
    <definedName name="RatiosLAL" localSheetId="3">#REF!</definedName>
    <definedName name="RatiosLAL" localSheetId="4">#REF!</definedName>
    <definedName name="RatiosLAL" localSheetId="5">#REF!</definedName>
    <definedName name="RatiosLAL">#REF!</definedName>
    <definedName name="ratiossystem" localSheetId="1">#REF!</definedName>
    <definedName name="ratiossystem" localSheetId="2">#REF!</definedName>
    <definedName name="ratiossystem" localSheetId="3">#REF!</definedName>
    <definedName name="ratiossystem" localSheetId="4">#REF!</definedName>
    <definedName name="ratiossystem" localSheetId="5">#REF!</definedName>
    <definedName name="ratiossystem">#REF!</definedName>
    <definedName name="ROE" localSheetId="1">#REF!</definedName>
    <definedName name="ROE" localSheetId="2">#REF!</definedName>
    <definedName name="ROE" localSheetId="3">#REF!</definedName>
    <definedName name="ROE" localSheetId="4">#REF!</definedName>
    <definedName name="ROE" localSheetId="5">#REF!</definedName>
    <definedName name="ROE">#REF!</definedName>
    <definedName name="Rounding" localSheetId="1">[1]RunOptions!$B$30</definedName>
    <definedName name="Rounding" localSheetId="2">[2]RunOptions!$B$30</definedName>
    <definedName name="Rounding" localSheetId="3">#REF!</definedName>
    <definedName name="Rounding" localSheetId="4">[3]RunOptions!$B$30</definedName>
    <definedName name="Rounding" localSheetId="5">[4]RunOptions!$B$30</definedName>
    <definedName name="Rounding">[5]RunOptions!$B$30</definedName>
    <definedName name="RunMonth" localSheetId="1">#REF!</definedName>
    <definedName name="RunMonth" localSheetId="2">#REF!</definedName>
    <definedName name="RunMonth" localSheetId="3">#REF!</definedName>
    <definedName name="RunMonth" localSheetId="4">#REF!</definedName>
    <definedName name="RunMonth" localSheetId="5">#REF!</definedName>
    <definedName name="RunMonth">#REF!</definedName>
    <definedName name="RunName" localSheetId="1">[1]RunOptions!$B$20</definedName>
    <definedName name="RunName" localSheetId="2">[2]RunOptions!$B$20</definedName>
    <definedName name="RunName" localSheetId="3">#REF!</definedName>
    <definedName name="RunName" localSheetId="4">[3]RunOptions!$B$20</definedName>
    <definedName name="RunName" localSheetId="5">#REF!</definedName>
    <definedName name="RunName">[5]RunOptions!$B$20</definedName>
    <definedName name="RuralMarginSwitch" localSheetId="1">[1]RunOptions!$B$15</definedName>
    <definedName name="RuralMarginSwitch" localSheetId="2">[2]RunOptions!$B$15</definedName>
    <definedName name="RuralMarginSwitch" localSheetId="3">#REF!</definedName>
    <definedName name="RuralMarginSwitch" localSheetId="4">[3]RunOptions!$B$15</definedName>
    <definedName name="RuralMarginSwitch" localSheetId="5">[4]RunOptions!$B$15</definedName>
    <definedName name="RuralMarginSwitch">[5]RunOptions!$B$15</definedName>
    <definedName name="sencount" hidden="1">1</definedName>
    <definedName name="Summary" localSheetId="1">#REF!</definedName>
    <definedName name="Summary" localSheetId="2">#REF!</definedName>
    <definedName name="Summary" localSheetId="3">#REF!</definedName>
    <definedName name="Summary" localSheetId="4">#REF!</definedName>
    <definedName name="Summary" localSheetId="5">#REF!</definedName>
    <definedName name="Summary">#REF!</definedName>
    <definedName name="TestYrSwitch" localSheetId="1">[1]RunOptions!$B$14</definedName>
    <definedName name="TestYrSwitch" localSheetId="2">[2]RunOptions!$B$14</definedName>
    <definedName name="TestYrSwitch" localSheetId="3">#REF!</definedName>
    <definedName name="TestYrSwitch" localSheetId="4">[3]RunOptions!$B$14</definedName>
    <definedName name="TestYrSwitch" localSheetId="5">[4]RunOptions!$B$14</definedName>
    <definedName name="TestYrSwitch">[5]RunOptions!$B$14</definedName>
    <definedName name="wrn.1._.Summaries." localSheetId="1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2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3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4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localSheetId="5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1._.Summaries." hidden="1">{"sch1.1",#N/A,TRUE,"Unit Costs";"sch1.2p1",#N/A,TRUE,"Unit Costs";"sch1.2p2",#N/A,TRUE,"Unit Costs";"sch1.2p3",#N/A,TRUE,"Unit Costs";"sch1.2p4",#N/A,TRUE,"Unit Costs";"sch1.2p5",#N/A,TRUE,"Unit Costs";"sch1.2.1p1&amp;2",#N/A,TRUE,"Unit Costs";"sch1.3p1",#N/A,TRUE,"Unit Costs";"sch1.3p2",#N/A,TRUE,"Unit Costs";"sch1.3p3",#N/A,TRUE,"Unit Costs";"sch1.3p4",#N/A,TRUE,"Unit Costs";"sch1.3.1p1",#N/A,TRUE,"Unit Costs";"sch1.3.1p2",#N/A,TRUE,"Unit Costs";"sch1.3.1p3",#N/A,TRUE,"Unit Costs";"sch1.3.1p4",#N/A,TRUE,"Unit Costs";"sch1.3.2p1",#N/A,TRUE,"Unit Costs";"sch1.3.2p2",#N/A,TRUE,"Unit Costs";"sch1.3.2p3",#N/A,TRUE,"Unit Costs";"sch1.3.2p4",#N/A,TRUE,"Unit Costs";"sch1.4",#N/A,TRUE,"Unit Costs"}</definedName>
    <definedName name="wrn.2._.Island._.Interconnected." localSheetId="1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2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3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4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localSheetId="5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2._.Island._.Interconnected." hidden="1">{"sch2.1A",#N/A,TRUE,"Island Interconnected COS";"sch2.1.1A",#N/A,TRUE,"Island Interconnected COS";"sch2.2Ap1","sch2.2Ap1",TRUE,"Island Interconnected COS";"sch2.2Ap2","sch2.2Ap2",TRUE,"Island Interconnected COS";"sch2.2.1Ap1","sch2.2.1Ap1",TRUE,"Island Interconnected COS";"sch2.2.1Ap2","sch2.2.1Ap2",TRUE,"Island Interconnected COS";"sch2.3Ap1","sch2.3Ap1",TRUE,"Island Interconnected COS";"sch2.3Ap2","sch2.3Ap2",TRUE,"Island Interconnected COS";"sch2.4A",#N/A,TRUE,"Island Interconnected COS";"sch2.4.1A",#N/A,TRUE,"Island Interconnected COS";"sch2.5A",#N/A,TRUE,"Island Interconnected COS";"sch3.1A",#N/A,TRUE,"Island Interconnected COS";"sch3.2A",#N/A,TRUE,"Island Interconnected COS";"sch3.3A",#N/A,TRUE,"Island Interconnected COS"}</definedName>
    <definedName name="wrn.3._.Isolated._.systems." localSheetId="1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2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3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4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localSheetId="5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3._.Isolated._.systems." hidden="1">{"sch2.1B",#N/A,TRUE,"Isolated Systems COS";"sch2.1.1B",#N/A,TRUE,"Isolated Systems COS";"sch2.2B",#N/A,TRUE,"Isolated Systems COS";"sch2.2.1B",#N/A,TRUE,"Isolated Systems COS";"sch2.3B",#N/A,TRUE,"Isolated Systems COS";"sch2.4B",#N/A,TRUE,"Isolated Systems COS";"sch2.4.1B",#N/A,TRUE,"Isolated Systems COS";"sch2.5B",#N/A,TRUE,"Isolated Systems COS";"sch3.1B",#N/A,TRUE,"Isolated Systems COS";"sch3.2B",#N/A,TRUE,"Isolated Systems COS"}</definedName>
    <definedName name="wrn.4._.Labrador._.Interconnected." localSheetId="1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2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3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4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localSheetId="5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4._.Labrador._.Interconnected." hidden="1">{"sch2.1C",#N/A,TRUE,"Labrador Interconnected COS";"sch2.1.1C",#N/A,TRUE,"Labrador Interconnected COS";"sch2.2C",#N/A,TRUE,"Labrador Interconnected COS";"sch2.2.1C",#N/A,TRUE,"Labrador Interconnected COS";"sch2.3C",#N/A,TRUE,"Labrador Interconnected COS";"sch2.4C",#N/A,TRUE,"Labrador Interconnected COS";"sch2.4.1C",#N/A,TRUE,"Labrador Interconnected COS";"sch2.5C",#N/A,TRUE,"Labrador Interconnected COS";"sch3.1C",#N/A,TRUE,"Labrador Interconnected COS";"sch3.2C",#N/A,TRUE,"Labrador Interconnected COS"}</definedName>
    <definedName name="wrn.5._.LAnse._.au._.Loup." localSheetId="1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2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3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4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localSheetId="5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5._.LAnse._.au._.Loup." hidden="1">{"sch2.1D",#N/A,TRUE,"LAnse au Loup COS";"sch2.1.1D",#N/A,TRUE,"LAnse au Loup COS";"sch2.2D",#N/A,TRUE,"LAnse au Loup COS";"sch2.2.1D",#N/A,TRUE,"LAnse au Loup COS";"sch2.3D",#N/A,TRUE,"LAnse au Loup COS";"sch2.4D",#N/A,TRUE,"LAnse au Loup COS";"sch2.4.1D",#N/A,TRUE,"LAnse au Loup COS";"sch2.5D",#N/A,TRUE,"LAnse au Loup COS";"sch3.1D",#N/A,TRUE,"LAnse au Loup COS";"sch3.2D",#N/A,TRUE,"LAnse au Loup COS"}</definedName>
    <definedName name="wrn.6._.Generation._.and._.Trans._.AED._.Factors." localSheetId="1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2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3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4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localSheetId="5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Generation._.and._.Trans._.AED._.Factors." hidden="1">{"sch4.1p1",#N/A,TRUE,"Schedule 4.3";"sch4.1p2",#N/A,TRUE,"Schedule 4.3";"sch4.1p3",#N/A,TRUE,"Schedule 4.3";"sch4.1p4",#N/A,TRUE,"Schedule 4.3";"sch4.2p1",#N/A,TRUE,"Schedule 4.3";"sch4.2p2",#N/A,TRUE,"Schedule 4.3";"sch4.2p3",#N/A,TRUE,"Schedule 4.3";"sch4.2p4",#N/A,TRUE,"Schedule 4.3";"sch4.3",#N/A,TRUE,"Schedule 4.3"}</definedName>
    <definedName name="wrn.6._.Other." localSheetId="1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2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3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4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localSheetId="5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6._.Other." hidden="1">{"sch4.1p1",#N/A,TRUE,"Unassigned Sched - Customers";"sch4.1p2",#N/A,TRUE,"Unassigned Sched - Customers";"sch4.1p3",#N/A,TRUE,"Unassigned Sched - Customers";"sch4.1p4",#N/A,TRUE,"Unassigned Sched - Customers";"sch5.1",#N/A,TRUE,"Unassigned Sched - Customers";"sch5.2",#N/A,TRUE,"Unassigned Sched - Customers";"sch5.3",#N/A,TRUE,"Unassigned Sched - Customers";"CustIslInt",#N/A,TRUE,"Unassigned Sched - Customers";"CustIso",#N/A,TRUE,"Unassigned Sched - Customers";"CustLabInt",#N/A,TRUE,"Unassigned Sched - Customers";"CustLaL",#N/A,TRUE,"Unassigned Sched - Customers"}</definedName>
    <definedName name="wrn.COS." localSheetId="1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2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3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4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localSheetId="5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OS." hidden="1">{"sch1.1",#N/A,TRUE,"Island Interconnected COS";"sch1.2p1",#N/A,TRUE,"Island Interconnected COS";"sch1.2p2",#N/A,TRUE,"Island Interconnected COS";"sch1.2p3",#N/A,TRUE,"Island Interconnected COS";"sch1.2p4",#N/A,TRUE,"Island Interconnected COS";"sch1.2p5",#N/A,TRUE,"Island Interconnected COS";"sch1.2.1p1&amp;2",#N/A,TRUE,"Island Interconnected COS";"sch1.2.2p1&amp;2",#N/A,TRUE,"Island Interconnected COS";"sch1.3p1",#N/A,TRUE,"Island Interconnected COS";"sch1.3p2",#N/A,TRUE,"Island Interconnected COS";"sch1.3p3",#N/A,TRUE,"Island Interconnected COS";"sch1.3p4",#N/A,TRUE,"Island Interconnected COS";"sch1.3.1p1",#N/A,TRUE,"Island Interconnected COS";"sch1.3.1p2",#N/A,TRUE,"Island Interconnected COS";"sch1.3.1p3",#N/A,TRUE,"Island Interconnected COS";"sch1.3.1p4",#N/A,TRUE,"Island Interconnected COS";"sch1.3.2p1",#N/A,TRUE,"Island Interconnected COS";"sch1.3.2p2",#N/A,TRUE,"Island Interconnected COS";"sch1.3.2p3",#N/A,TRUE,"Island Interconnected COS";"sch1.3.2p4",#N/A,TRUE,"Island Interconnected COS";"sch1.4",#N/A,TRUE,"Island Interconnected COS";"sch2.1A",#N/A,TRUE,"Schedule 4.3";"sch2.1.1A",#N/A,TRUE,"Island Interconnected COS";"sch2.2Ap1","sch2.2Ap1",TRUE,"Island Interconnected COS";"sch2.2Ap2","sch2.2Ap2",TRUE,"Island Interconnected COS";"sch2.2.1Ap1`","sch2.2.1Ap1",TRUE,"Island Interconnected COS";"sch2.2.1Ap2","sch2.2.1Ap2",TRUE,"Island Interconnected COS";"sch2.3Ap1","sch2.3Ap1",TRUE,"Island Interconnected COS";"sch2.3Ap2","sch2.3Ap2",TRUE,"Island Interconnected COS";"sch2.4Ap1","sch2.4Ap1",TRUE,"Island Interconnected COS";"sch2.4Ap2","sch2.4Ap2",TRUE,"Island Interconnected COS";"sch2.4.1A",#N/A,TRUE,"Island Interconnected COS";"sch2.5A",#N/A,TRUE,"Island Interconnected COS";"sch3.1A",#N/A,TRUE,"Island Interconnected COS";"sch3.2A",#N/A,TRUE,"Island Interconnected COS";"sch3.3A",#N/A,TRUE,"Island Interconnected COS";"sch2.1B",#N/A,TRUE,"Schedule 4.3";"sch2.1.1B",#N/A,TRUE,"Island Interconnected COS";"sch2.2B",#N/A,TRUE,"Island Interconnected COS";"sch2.2.1B",#N/A,TRUE,"Island Interconnected COS";"sch2.3B",#N/A,TRUE,"Island Interconnected COS";"sch2.4B",#N/A,TRUE,"Island Interconnected COS";"sch2.4.1B",#N/A,TRUE,"Island Interconnected COS";"sch2.5B",#N/A,TRUE,"Island Interconnected COS";"sch3.1B",#N/A,TRUE,"Island Interconnected COS";"sch3.2B",#N/A,TRUE,"Island Interconnected COS";"sch2.1C",#N/A,TRUE,"Schedule 4.3";"sch2.1.1C",#N/A,TRUE,"Island Interconnected COS";"sch2.2C",#N/A,TRUE,"Island Interconnected COS";"sch2.2.1C",#N/A,TRUE,"Island Interconnected COS";"sch2.3C",#N/A,TRUE,"Island Interconnected COS";"sch2.4C",#N/A,TRUE,"Island Interconnected COS";"sch2.4.1Cp1","sch2.4.1Cp1",TRUE,"Labrador Interconnected COS";"sch2.4.1Cp2","sch2.4.1Cp2",TRUE,"Labrador Interconnected COS";"sch2.5C",#N/A,TRUE,"Labrador Interconnected COS";"sch3.1C",#N/A,TRUE,"Labrador Interconnected COS";"sch3.2Cp1","sch3.2Cp1",TRUE,"Labrador Interconnected COS";"sch2.1D",#N/A,TRUE,"Schedule 4.3";"sch3.2Cp2","sch3.2Cp2",TRUE,"Labrador Interconnected COS";"sch2.1.1D",#N/A,TRUE,"Island Interconnected COS";"sch2.2D",#N/A,TRUE,"Island Interconnected COS";"sch2.2.1D",#N/A,TRUE,"Island Interconnected COS";"sch2.3D",#N/A,TRUE,"Island Interconnected COS";"sch2.4D",#N/A,TRUE,"Island Interconnected COS";"sch2.4.1D",#N/A,TRUE,"Island Interconnected COS";"sch2.5D",#N/A,TRUE,"Island Interconnected COS";"sch3.1D",#N/A,TRUE,"Island Interconnected COS";"sch3.2D",#N/A,TRUE,"Island Interconnected COS";"sch4.1p1",#N/A,TRUE,"Island Interconnected COS";"sch4.1p2",#N/A,TRUE,"Island Interconnected COS";"sch4.1p3",#N/A,TRUE,"Island Interconnected COS";"sch4.1p4",#N/A,TRUE,"Island Interconnected COS";"sch4.2p1",#N/A,TRUE,"Island Interconnected COS";"sch4.2p2",#N/A,TRUE,"Island Interconnected COS";"sch4.2p3",#N/A,TRUE,"Island Interconnected COS";"sch4.2p4",#N/A,TRUE,"Island Interconnected COS";"sch4.3",#N/A,TRUE,"Schedule 4.3"}</definedName>
    <definedName name="wrn.Customers." localSheetId="1" hidden="1">{"CustIslInt",#N/A,FALSE,"Unassigned Sched - Customers";"CustLabInt",#N/A,FALSE,"Unassigned Sched - Customers";"CustIso",#N/A,FALSE,"Unassigned Sched - Customers"}</definedName>
    <definedName name="wrn.Customers." localSheetId="2" hidden="1">{"CustIslInt",#N/A,FALSE,"Unassigned Sched - Customers";"CustLabInt",#N/A,FALSE,"Unassigned Sched - Customers";"CustIso",#N/A,FALSE,"Unassigned Sched - Customers"}</definedName>
    <definedName name="wrn.Customers." localSheetId="3" hidden="1">{"CustIslInt",#N/A,FALSE,"Unassigned Sched - Customers";"CustLabInt",#N/A,FALSE,"Unassigned Sched - Customers";"CustIso",#N/A,FALSE,"Unassigned Sched - Customers"}</definedName>
    <definedName name="wrn.Customers." localSheetId="4" hidden="1">{"CustIslInt",#N/A,FALSE,"Unassigned Sched - Customers";"CustLabInt",#N/A,FALSE,"Unassigned Sched - Customers";"CustIso",#N/A,FALSE,"Unassigned Sched - Customers"}</definedName>
    <definedName name="wrn.Customers." localSheetId="5" hidden="1">{"CustIslInt",#N/A,FALSE,"Unassigned Sched - Customers";"CustLabInt",#N/A,FALSE,"Unassigned Sched - Customers";"CustIso",#N/A,FALSE,"Unassigned Sched - Customers"}</definedName>
    <definedName name="wrn.Customers." hidden="1">{"CustIslInt",#N/A,FALSE,"Unassigned Sched - Customers";"CustLabInt",#N/A,FALSE,"Unassigned Sched - Customers";"CustIso",#N/A,FALSE,"Unassigned Sched - Customers"}</definedName>
    <definedName name="wrn.Forecast._.Budget._.Report." localSheetId="1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2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3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4" hidden="1">{"Forecast Cover",#N/A,FALSE,"Rates";"Revenue - Pages 1 - 8",#N/A,FALSE,"Revenue $";"Rates - Schedules 11 to 13",#N/A,FALSE,"Revenue $";"RSP Write-Off - Schedules 14 - 15",#N/A,FALSE,"Revenue $"}</definedName>
    <definedName name="wrn.Forecast._.Budget._.Report." localSheetId="5" hidden="1">{"Forecast Cover",#N/A,FALSE,"Rates";"Revenue - Pages 1 - 8",#N/A,FALSE,"Revenue $";"Rates - Schedules 11 to 13",#N/A,FALSE,"Revenue $";"RSP Write-Off - Schedules 14 - 15",#N/A,FALSE,"Revenue $"}</definedName>
    <definedName name="wrn.Forecast._.Budget._.Report." hidden="1">{"Forecast Cover",#N/A,FALSE,"Rates";"Revenue - Pages 1 - 8",#N/A,FALSE,"Revenue $";"Rates - Schedules 11 to 13",#N/A,FALSE,"Revenue $";"RSP Write-Off - Schedules 14 - 15",#N/A,FALSE,"Revenue $"}</definedName>
    <definedName name="wrn.LoadReport." localSheetId="1" hidden="1">{"LoadCover",#N/A,FALSE,"Main Menu";"Sch1To10",#N/A,FALSE,"Main Menu"}</definedName>
    <definedName name="wrn.LoadReport." localSheetId="2" hidden="1">{"LoadCover",#N/A,FALSE,"Main Menu";"Sch1To10",#N/A,FALSE,"Main Menu"}</definedName>
    <definedName name="wrn.LoadReport." localSheetId="3" hidden="1">{"LoadCover",#N/A,FALSE,"Main Menu";"Sch1To10",#N/A,FALSE,"Main Menu"}</definedName>
    <definedName name="wrn.LoadReport." localSheetId="4" hidden="1">{"LoadCover",#N/A,FALSE,"Main Menu";"Sch1To10",#N/A,FALSE,"Main Menu"}</definedName>
    <definedName name="wrn.LoadReport." localSheetId="5" hidden="1">{"LoadCover",#N/A,FALSE,"Main Menu";"Sch1To10",#N/A,FALSE,"Main Menu"}</definedName>
    <definedName name="wrn.LoadReport." hidden="1">{"LoadCover",#N/A,FALSE,"Main Menu";"Sch1To10",#N/A,FALSE,"Main Menu"}</definedName>
    <definedName name="wrn.PrintAll." localSheetId="1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2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3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4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localSheetId="5" hidden="1">{"COverPrintAll",#N/A,FALSE,"Revenue $";"RevenuePg1To8",#N/A,FALSE,"Revenue $";"Sch1To10",#N/A,FALSE,"Energy Sales";"Sch11To13",#N/A,FALSE,"Revenue $";"Sch14To20",#N/A,FALSE,"Revenue $";"Sch21",#N/A,FALSE,"Revenue $"}</definedName>
    <definedName name="wrn.PrintAll." hidden="1">{"COverPrintAll",#N/A,FALSE,"Revenue $";"RevenuePg1To8",#N/A,FALSE,"Revenue $";"Sch1To10",#N/A,FALSE,"Energy Sales";"Sch11To13",#N/A,FALSE,"Revenue $";"Sch14To20",#N/A,FALSE,"Revenue $";"Sch21",#N/A,FALSE,"Revenue $"}</definedName>
    <definedName name="wrn.PUB._.3._.Isolated._.Systems." localSheetId="1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2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3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4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localSheetId="5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3._.Isolated._.Systems." hidden="1">{"pub2.1B",#N/A,TRUE,"Isolated Systems COS";"sch2.1.1B",#N/A,TRUE,"Isolated Systems COS";"pub2.2B",#N/A,TRUE,"Isolated Systems COS";"sch2.2.1B",#N/A,TRUE,"Isolated Systems COS";"pub2.3B",#N/A,TRUE,"Isolated Systems COS";"PUB2.4B",#N/A,TRUE,"Isolated Systems COS";"sch2.4.1B",#N/A,TRUE,"Isolated Systems COS";"PUB2.5B",#N/A,TRUE,"Isolated Systems COS";"PUB3.1B",#N/A,TRUE,"Isolated Systems COS";"PUB3.2B",#N/A,TRUE,"Isolated Systems COS"}</definedName>
    <definedName name="wrn.PUB._.4._.Lab._.Interconnected." localSheetId="1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2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3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4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localSheetId="5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4._.Lab._.Interconnected." hidden="1">{"pub2.1C",#N/A,TRUE,"Labrador Interconnected COS";"pub2.1.1C",#N/A,TRUE,"Labrador Interconnected COS";"pub2.2C",#N/A,TRUE,"Labrador Interconnected COS";"pub2.2.1C",#N/A,TRUE,"Labrador Interconnected COS";"pub2.3C",#N/A,TRUE,"Labrador Interconnected COS";"pub2.4C",#N/A,TRUE,"Labrador Interconnected COS";"pub2.4.1C",#N/A,TRUE,"Labrador Interconnected COS";"pub2.5C",#N/A,TRUE,"Labrador Interconnected COS";"pub3.1C",#N/A,TRUE,"Labrador Interconnected COS";"pub3.2C",#N/A,TRUE,"Labrador Interconnected COS"}</definedName>
    <definedName name="wrn.PUB._.5._.AED._.Factors." localSheetId="1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2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3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4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localSheetId="5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5._.AED._.Factors." hidden="1">{"sch4.1p1","pub4.1p1",TRUE,"Schedule 4.1,4.2";"pub4.1p2",#N/A,TRUE,"Schedule 4.1,4.2";"sch4.1p3","pub4.1p3",TRUE,"Schedule 4.1,4.2";"sch4.2p1","pub4.2p1",TRUE,"Schedule 4.1,4.2";"pub4.2p2",#N/A,TRUE,"Schedule 4.1,4.2";"sch4.2p3","pub4.2p3",TRUE,"Schedule 4.1,4.2";"sch4.3",#N/A,TRUE,"Schedule 4.1,4.2";"Sch4.4",#N/A,TRUE,"Labrador Interconnected COS";"CustIslInt",#N/A,TRUE,"Labrador Interconnected COS";"CustIso",#N/A,TRUE,"Labrador Interconnected COS";"CustLabInt",#N/A,TRUE,"Labrador Interconnected COS"}</definedName>
    <definedName name="wrn.pub._.summaries." localSheetId="1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2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3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4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localSheetId="5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pub._.summaries." hidden="1">{"pub1.1",#N/A,TRUE,"Unit Costs";"pub1.2p1",#N/A,TRUE,"Unit Costs";"sch1.2p2","pub1.2p2",TRUE,"Rev to Cost";"pub1.2p3",#N/A,TRUE,"Rev to Cost";"sch1.2p4","pub1.2p4",TRUE,"Rev to Cost";"sch1.3p1","pub1.3p1",TRUE,"Unit Costs";"pub1.3p2",#N/A,TRUE,"Unit Costs";"sch1.3p3","pub1.3p3",TRUE,"Unit Costs";"sch1.3.1p1","pub1.3.1p1",TRUE,"Unit Costs";"pub1.3.1p2",#N/A,TRUE,"Unit Costs";"sch1.3.1p3","pub1.3.1p3",TRUE,"Unit Costs";"sch1.3.2p1","pub1.3.2p1",TRUE,"Unit Costs";"pub1.3.2p2",#N/A,TRUE,"Unit Costs";"sch1.3.2p3","pub1.3.2p3",TRUE,"Unit Costs";"sch1.4",#N/A,TRUE,"Unit Costs"}</definedName>
    <definedName name="wrn.Sch4.4." localSheetId="1" hidden="1">{"Sch4.4",#N/A,FALSE,"Schedules 5.2,5.3,5.4"}</definedName>
    <definedName name="wrn.Sch4.4." localSheetId="2" hidden="1">{"Sch4.4",#N/A,FALSE,"Schedules 5.2,5.3,5.4"}</definedName>
    <definedName name="wrn.Sch4.4." localSheetId="3" hidden="1">{"Sch4.4",#N/A,FALSE,"Schedules 5.2,5.3,5.4"}</definedName>
    <definedName name="wrn.Sch4.4." localSheetId="4" hidden="1">{"Sch4.4",#N/A,FALSE,"Schedules 5.2,5.3,5.4"}</definedName>
    <definedName name="wrn.Sch4.4." localSheetId="5" hidden="1">{"Sch4.4",#N/A,FALSE,"Schedules 5.2,5.3,5.4"}</definedName>
    <definedName name="wrn.Sch4.4." hidden="1">{"Sch4.4",#N/A,FALSE,"Schedules 5.2,5.3,5.4"}</definedName>
    <definedName name="Year" localSheetId="1">[1]RunOptions!$B$31</definedName>
    <definedName name="Year" localSheetId="2">[2]RunOptions!$B$31</definedName>
    <definedName name="Year" localSheetId="3">#REF!</definedName>
    <definedName name="Year" localSheetId="4">[3]RunOptions!$B$31</definedName>
    <definedName name="Year" localSheetId="5">[4]RunOptions!$B$31</definedName>
    <definedName name="Year">[5]RunOptions!$B$31</definedName>
    <definedName name="Yr">#REF!</definedName>
    <definedName name="Z_03CBBAAF_5E1E_11D4_B95C_000629B12FF7_.wvu.Cols" localSheetId="1" hidden="1">#REF!,#REF!,#REF!,#REF!</definedName>
    <definedName name="Z_03CBBAAF_5E1E_11D4_B95C_000629B12FF7_.wvu.Cols" localSheetId="2" hidden="1">#REF!,#REF!,#REF!,#REF!</definedName>
    <definedName name="Z_03CBBAAF_5E1E_11D4_B95C_000629B12FF7_.wvu.Cols" localSheetId="3" hidden="1">#REF!,#REF!,#REF!,#REF!</definedName>
    <definedName name="Z_03CBBAAF_5E1E_11D4_B95C_000629B12FF7_.wvu.Cols" localSheetId="4" hidden="1">#REF!,#REF!,#REF!,#REF!</definedName>
    <definedName name="Z_03CBBAAF_5E1E_11D4_B95C_000629B12FF7_.wvu.Cols" localSheetId="5" hidden="1">#REF!,#REF!,#REF!,#REF!</definedName>
    <definedName name="Z_03CBBAAF_5E1E_11D4_B95C_000629B12FF7_.wvu.Cols" hidden="1">#REF!,#REF!,#REF!,#REF!</definedName>
    <definedName name="Z_03CBBAAF_5E1E_11D4_B95C_000629B12FF7_.wvu.PrintArea" localSheetId="0" hidden="1">'i) F 1.2 HRD Fuel 100% Energy'!$A$1:$I$46</definedName>
    <definedName name="Z_03CBBAAF_5E1E_11D4_B95C_000629B12FF7_.wvu.PrintArea" localSheetId="1" hidden="1">'ii) F1.2 Holyrood Fuel 100% Dem'!$A$1:$I$46</definedName>
    <definedName name="Z_03CBBAAF_5E1E_11D4_B95C_000629B12FF7_.wvu.PrintArea" localSheetId="2" hidden="1">'iii) F1.2  HRF Fuel Capacity'!$A$1:$I$46</definedName>
    <definedName name="Z_03CBBAAF_5E1E_11D4_B95C_000629B12FF7_.wvu.PrintArea" localSheetId="3" hidden="1">'iv) G 1.2 HRD Fuel 100% Energy'!$A$1:$I$46</definedName>
    <definedName name="Z_03CBBAAF_5E1E_11D4_B95C_000629B12FF7_.wvu.PrintArea" localSheetId="4" hidden="1">'v) G1.2 HRD Fuel 100% Demand'!$A$1:$I$46</definedName>
    <definedName name="Z_03CBBAAF_5E1E_11D4_B95C_000629B12FF7_.wvu.PrintArea" localSheetId="5" hidden="1">'vi) G1.2 HRD Capacity'!$A$1:$I$46</definedName>
    <definedName name="Z_03CBBAAF_5E1E_11D4_B95C_000629B12FF7_.wvu.Rows" localSheetId="1" hidden="1">'ii) F1.2 Holyrood Fuel 100% Dem'!$18:$19</definedName>
    <definedName name="Z_03CBBAAF_5E1E_11D4_B95C_000629B12FF7_.wvu.Rows" localSheetId="2" hidden="1">'iii) F1.2  HRF Fuel Capacity'!$18:$19</definedName>
    <definedName name="Z_03CBBAAF_5E1E_11D4_B95C_000629B12FF7_.wvu.Rows" localSheetId="3" hidden="1">'iv) G 1.2 HRD Fuel 100% Energy'!$18:$19</definedName>
    <definedName name="Z_03CBBAAF_5E1E_11D4_B95C_000629B12FF7_.wvu.Rows" localSheetId="4" hidden="1">'v) G1.2 HRD Fuel 100% Demand'!$18:$19</definedName>
    <definedName name="Z_03CBBAAF_5E1E_11D4_B95C_000629B12FF7_.wvu.Rows" localSheetId="5" hidden="1">'vi) G1.2 HRD Capacity'!$18:$19</definedName>
    <definedName name="Z_03CBBAAF_5E1E_11D4_B95C_000629B12FF7_.wvu.Rows" hidden="1">'i) F 1.2 HRD Fuel 100% Energy'!$18:$19</definedName>
    <definedName name="Z_03CBBAB0_5E1E_11D4_B95C_000629B12FF7_.wvu.Cols" localSheetId="1" hidden="1">#REF!,#REF!,#REF!,#REF!</definedName>
    <definedName name="Z_03CBBAB0_5E1E_11D4_B95C_000629B12FF7_.wvu.Cols" localSheetId="2" hidden="1">#REF!,#REF!,#REF!,#REF!</definedName>
    <definedName name="Z_03CBBAB0_5E1E_11D4_B95C_000629B12FF7_.wvu.Cols" localSheetId="3" hidden="1">#REF!,#REF!,#REF!,#REF!</definedName>
    <definedName name="Z_03CBBAB0_5E1E_11D4_B95C_000629B12FF7_.wvu.Cols" localSheetId="4" hidden="1">#REF!,#REF!,#REF!,#REF!</definedName>
    <definedName name="Z_03CBBAB0_5E1E_11D4_B95C_000629B12FF7_.wvu.Cols" localSheetId="5" hidden="1">#REF!,#REF!,#REF!,#REF!</definedName>
    <definedName name="Z_03CBBAB0_5E1E_11D4_B95C_000629B12FF7_.wvu.Cols" hidden="1">#REF!,#REF!,#REF!,#REF!</definedName>
    <definedName name="Z_03CBBAB0_5E1E_11D4_B95C_000629B12FF7_.wvu.PrintArea" localSheetId="0" hidden="1">'i) F 1.2 HRD Fuel 100% Energy'!$A$48:$I$94</definedName>
    <definedName name="Z_03CBBAB0_5E1E_11D4_B95C_000629B12FF7_.wvu.PrintArea" localSheetId="1" hidden="1">'ii) F1.2 Holyrood Fuel 100% Dem'!$A$48:$I$94</definedName>
    <definedName name="Z_03CBBAB0_5E1E_11D4_B95C_000629B12FF7_.wvu.PrintArea" localSheetId="2" hidden="1">'iii) F1.2  HRF Fuel Capacity'!$A$48:$I$94</definedName>
    <definedName name="Z_03CBBAB0_5E1E_11D4_B95C_000629B12FF7_.wvu.PrintArea" localSheetId="3" hidden="1">'iv) G 1.2 HRD Fuel 100% Energy'!$A$48:$I$94</definedName>
    <definedName name="Z_03CBBAB0_5E1E_11D4_B95C_000629B12FF7_.wvu.PrintArea" localSheetId="4" hidden="1">'v) G1.2 HRD Fuel 100% Demand'!$A$48:$I$94</definedName>
    <definedName name="Z_03CBBAB0_5E1E_11D4_B95C_000629B12FF7_.wvu.PrintArea" localSheetId="5" hidden="1">'vi) G1.2 HRD Capacity'!$A$48:$I$94</definedName>
    <definedName name="Z_03CBBAB2_5E1E_11D4_B95C_000629B12FF7_.wvu.Cols" localSheetId="1" hidden="1">#REF!,#REF!,#REF!,#REF!</definedName>
    <definedName name="Z_03CBBAB2_5E1E_11D4_B95C_000629B12FF7_.wvu.Cols" localSheetId="2" hidden="1">#REF!,#REF!,#REF!,#REF!</definedName>
    <definedName name="Z_03CBBAB2_5E1E_11D4_B95C_000629B12FF7_.wvu.Cols" localSheetId="3" hidden="1">#REF!,#REF!,#REF!,#REF!</definedName>
    <definedName name="Z_03CBBAB2_5E1E_11D4_B95C_000629B12FF7_.wvu.Cols" localSheetId="4" hidden="1">#REF!,#REF!,#REF!,#REF!</definedName>
    <definedName name="Z_03CBBAB2_5E1E_11D4_B95C_000629B12FF7_.wvu.Cols" localSheetId="5" hidden="1">#REF!,#REF!,#REF!,#REF!</definedName>
    <definedName name="Z_03CBBAB2_5E1E_11D4_B95C_000629B12FF7_.wvu.Cols" hidden="1">#REF!,#REF!,#REF!,#REF!</definedName>
    <definedName name="Z_03CBBAB2_5E1E_11D4_B95C_000629B12FF7_.wvu.PrintArea" localSheetId="0" hidden="1">'i) F 1.2 HRD Fuel 100% Energy'!$A$205:$H$244</definedName>
    <definedName name="Z_03CBBAB2_5E1E_11D4_B95C_000629B12FF7_.wvu.PrintArea" localSheetId="1" hidden="1">'ii) F1.2 Holyrood Fuel 100% Dem'!$A$205:$H$244</definedName>
    <definedName name="Z_03CBBAB2_5E1E_11D4_B95C_000629B12FF7_.wvu.PrintArea" localSheetId="2" hidden="1">'iii) F1.2  HRF Fuel Capacity'!$A$205:$H$244</definedName>
    <definedName name="Z_03CBBAB2_5E1E_11D4_B95C_000629B12FF7_.wvu.PrintArea" localSheetId="3" hidden="1">'iv) G 1.2 HRD Fuel 100% Energy'!$A$205:$H$244</definedName>
    <definedName name="Z_03CBBAB2_5E1E_11D4_B95C_000629B12FF7_.wvu.PrintArea" localSheetId="4" hidden="1">'v) G1.2 HRD Fuel 100% Demand'!$A$205:$H$244</definedName>
    <definedName name="Z_03CBBAB2_5E1E_11D4_B95C_000629B12FF7_.wvu.PrintArea" localSheetId="5" hidden="1">'vi) G1.2 HRD Capacity'!$A$205:$H$244</definedName>
    <definedName name="Z_03CBBAB4_5E1E_11D4_B95C_000629B12FF7_.wvu.Cols" localSheetId="1" hidden="1">#REF!,#REF!,#REF!,#REF!</definedName>
    <definedName name="Z_03CBBAB4_5E1E_11D4_B95C_000629B12FF7_.wvu.Cols" localSheetId="2" hidden="1">#REF!,#REF!,#REF!,#REF!</definedName>
    <definedName name="Z_03CBBAB4_5E1E_11D4_B95C_000629B12FF7_.wvu.Cols" localSheetId="3" hidden="1">#REF!,#REF!,#REF!,#REF!</definedName>
    <definedName name="Z_03CBBAB4_5E1E_11D4_B95C_000629B12FF7_.wvu.Cols" localSheetId="4" hidden="1">#REF!,#REF!,#REF!,#REF!</definedName>
    <definedName name="Z_03CBBAB4_5E1E_11D4_B95C_000629B12FF7_.wvu.Cols" localSheetId="5" hidden="1">#REF!,#REF!,#REF!,#REF!</definedName>
    <definedName name="Z_03CBBAB4_5E1E_11D4_B95C_000629B12FF7_.wvu.Cols" hidden="1">#REF!,#REF!,#REF!,#REF!</definedName>
    <definedName name="Z_03CBBAB4_5E1E_11D4_B95C_000629B12FF7_.wvu.PrintArea" localSheetId="0" hidden="1">'i) F 1.2 HRD Fuel 100% Energy'!$A$255:$G$326</definedName>
    <definedName name="Z_03CBBAB4_5E1E_11D4_B95C_000629B12FF7_.wvu.PrintArea" localSheetId="1" hidden="1">'ii) F1.2 Holyrood Fuel 100% Dem'!$A$255:$G$326</definedName>
    <definedName name="Z_03CBBAB4_5E1E_11D4_B95C_000629B12FF7_.wvu.PrintArea" localSheetId="2" hidden="1">'iii) F1.2  HRF Fuel Capacity'!$A$255:$G$326</definedName>
    <definedName name="Z_03CBBAB4_5E1E_11D4_B95C_000629B12FF7_.wvu.PrintArea" localSheetId="3" hidden="1">'iv) G 1.2 HRD Fuel 100% Energy'!$A$255:$G$326</definedName>
    <definedName name="Z_03CBBAB4_5E1E_11D4_B95C_000629B12FF7_.wvu.PrintArea" localSheetId="4" hidden="1">'v) G1.2 HRD Fuel 100% Demand'!$A$255:$G$326</definedName>
    <definedName name="Z_03CBBAB4_5E1E_11D4_B95C_000629B12FF7_.wvu.PrintArea" localSheetId="5" hidden="1">'vi) G1.2 HRD Capacity'!$A$255:$G$326</definedName>
    <definedName name="Z_03CBBAB5_5E1E_11D4_B95C_000629B12FF7_.wvu.Cols" localSheetId="1" hidden="1">#REF!,#REF!,#REF!,#REF!</definedName>
    <definedName name="Z_03CBBAB5_5E1E_11D4_B95C_000629B12FF7_.wvu.Cols" localSheetId="2" hidden="1">#REF!,#REF!,#REF!,#REF!</definedName>
    <definedName name="Z_03CBBAB5_5E1E_11D4_B95C_000629B12FF7_.wvu.Cols" localSheetId="3" hidden="1">#REF!,#REF!,#REF!,#REF!</definedName>
    <definedName name="Z_03CBBAB5_5E1E_11D4_B95C_000629B12FF7_.wvu.Cols" localSheetId="4" hidden="1">#REF!,#REF!,#REF!,#REF!</definedName>
    <definedName name="Z_03CBBAB5_5E1E_11D4_B95C_000629B12FF7_.wvu.Cols" localSheetId="5" hidden="1">#REF!,#REF!,#REF!,#REF!</definedName>
    <definedName name="Z_03CBBAB5_5E1E_11D4_B95C_000629B12FF7_.wvu.Cols" hidden="1">#REF!,#REF!,#REF!,#REF!</definedName>
    <definedName name="Z_03CBBAB5_5E1E_11D4_B95C_000629B12FF7_.wvu.PrintArea" localSheetId="0" hidden="1">'i) F 1.2 HRD Fuel 100% Energy'!#REF!</definedName>
    <definedName name="Z_03CBBAB5_5E1E_11D4_B95C_000629B12FF7_.wvu.PrintArea" localSheetId="1" hidden="1">'ii) F1.2 Holyrood Fuel 100% Dem'!#REF!</definedName>
    <definedName name="Z_03CBBAB5_5E1E_11D4_B95C_000629B12FF7_.wvu.PrintArea" localSheetId="2" hidden="1">'iii) F1.2  HRF Fuel Capacity'!#REF!</definedName>
    <definedName name="Z_03CBBAB5_5E1E_11D4_B95C_000629B12FF7_.wvu.PrintArea" localSheetId="3" hidden="1">'iv) G 1.2 HRD Fuel 100% Energy'!#REF!</definedName>
    <definedName name="Z_03CBBAB5_5E1E_11D4_B95C_000629B12FF7_.wvu.PrintArea" localSheetId="4" hidden="1">'v) G1.2 HRD Fuel 100% Demand'!#REF!</definedName>
    <definedName name="Z_03CBBAB5_5E1E_11D4_B95C_000629B12FF7_.wvu.PrintArea" localSheetId="5" hidden="1">'vi) G1.2 HRD Capacity'!#REF!</definedName>
    <definedName name="Z_03CBBAB6_5E1E_11D4_B95C_000629B12FF7_.wvu.Cols" localSheetId="1" hidden="1">#REF!,#REF!,#REF!,#REF!</definedName>
    <definedName name="Z_03CBBAB6_5E1E_11D4_B95C_000629B12FF7_.wvu.Cols" localSheetId="2" hidden="1">#REF!,#REF!,#REF!,#REF!</definedName>
    <definedName name="Z_03CBBAB6_5E1E_11D4_B95C_000629B12FF7_.wvu.Cols" localSheetId="3" hidden="1">#REF!,#REF!,#REF!,#REF!</definedName>
    <definedName name="Z_03CBBAB6_5E1E_11D4_B95C_000629B12FF7_.wvu.Cols" localSheetId="4" hidden="1">#REF!,#REF!,#REF!,#REF!</definedName>
    <definedName name="Z_03CBBAB6_5E1E_11D4_B95C_000629B12FF7_.wvu.Cols" localSheetId="5" hidden="1">#REF!,#REF!,#REF!,#REF!</definedName>
    <definedName name="Z_03CBBAB6_5E1E_11D4_B95C_000629B12FF7_.wvu.Cols" hidden="1">#REF!,#REF!,#REF!,#REF!</definedName>
    <definedName name="Z_03CBBAB6_5E1E_11D4_B95C_000629B12FF7_.wvu.PrintArea" localSheetId="0" hidden="1">'i) F 1.2 HRD Fuel 100% Energy'!#REF!</definedName>
    <definedName name="Z_03CBBAB6_5E1E_11D4_B95C_000629B12FF7_.wvu.PrintArea" localSheetId="1" hidden="1">'ii) F1.2 Holyrood Fuel 100% Dem'!#REF!</definedName>
    <definedName name="Z_03CBBAB6_5E1E_11D4_B95C_000629B12FF7_.wvu.PrintArea" localSheetId="2" hidden="1">'iii) F1.2  HRF Fuel Capacity'!#REF!</definedName>
    <definedName name="Z_03CBBAB6_5E1E_11D4_B95C_000629B12FF7_.wvu.PrintArea" localSheetId="3" hidden="1">'iv) G 1.2 HRD Fuel 100% Energy'!#REF!</definedName>
    <definedName name="Z_03CBBAB6_5E1E_11D4_B95C_000629B12FF7_.wvu.PrintArea" localSheetId="4" hidden="1">'v) G1.2 HRD Fuel 100% Demand'!#REF!</definedName>
    <definedName name="Z_03CBBAB6_5E1E_11D4_B95C_000629B12FF7_.wvu.PrintArea" localSheetId="5" hidden="1">'vi) G1.2 HRD Capacity'!#REF!</definedName>
    <definedName name="Z_03CBBAB7_5E1E_11D4_B95C_000629B12FF7_.wvu.Cols" localSheetId="1" hidden="1">#REF!,#REF!,#REF!,#REF!</definedName>
    <definedName name="Z_03CBBAB7_5E1E_11D4_B95C_000629B12FF7_.wvu.Cols" localSheetId="2" hidden="1">#REF!,#REF!,#REF!,#REF!</definedName>
    <definedName name="Z_03CBBAB7_5E1E_11D4_B95C_000629B12FF7_.wvu.Cols" localSheetId="3" hidden="1">#REF!,#REF!,#REF!,#REF!</definedName>
    <definedName name="Z_03CBBAB7_5E1E_11D4_B95C_000629B12FF7_.wvu.Cols" localSheetId="4" hidden="1">#REF!,#REF!,#REF!,#REF!</definedName>
    <definedName name="Z_03CBBAB7_5E1E_11D4_B95C_000629B12FF7_.wvu.Cols" localSheetId="5" hidden="1">#REF!,#REF!,#REF!,#REF!</definedName>
    <definedName name="Z_03CBBAB7_5E1E_11D4_B95C_000629B12FF7_.wvu.Cols" hidden="1">#REF!,#REF!,#REF!,#REF!</definedName>
    <definedName name="Z_03CBBAB7_5E1E_11D4_B95C_000629B12FF7_.wvu.PrintArea" localSheetId="0" hidden="1">'i) F 1.2 HRD Fuel 100% Energy'!#REF!</definedName>
    <definedName name="Z_03CBBAB7_5E1E_11D4_B95C_000629B12FF7_.wvu.PrintArea" localSheetId="1" hidden="1">'ii) F1.2 Holyrood Fuel 100% Dem'!#REF!</definedName>
    <definedName name="Z_03CBBAB7_5E1E_11D4_B95C_000629B12FF7_.wvu.PrintArea" localSheetId="2" hidden="1">'iii) F1.2  HRF Fuel Capacity'!#REF!</definedName>
    <definedName name="Z_03CBBAB7_5E1E_11D4_B95C_000629B12FF7_.wvu.PrintArea" localSheetId="3" hidden="1">'iv) G 1.2 HRD Fuel 100% Energy'!#REF!</definedName>
    <definedName name="Z_03CBBAB7_5E1E_11D4_B95C_000629B12FF7_.wvu.PrintArea" localSheetId="4" hidden="1">'v) G1.2 HRD Fuel 100% Demand'!#REF!</definedName>
    <definedName name="Z_03CBBAB7_5E1E_11D4_B95C_000629B12FF7_.wvu.PrintArea" localSheetId="5" hidden="1">'vi) G1.2 HRD Capacity'!#REF!</definedName>
    <definedName name="Z_03CBBAB8_5E1E_11D4_B95C_000629B12FF7_.wvu.Cols" localSheetId="1" hidden="1">#REF!,#REF!,#REF!,#REF!</definedName>
    <definedName name="Z_03CBBAB8_5E1E_11D4_B95C_000629B12FF7_.wvu.Cols" localSheetId="2" hidden="1">#REF!,#REF!,#REF!,#REF!</definedName>
    <definedName name="Z_03CBBAB8_5E1E_11D4_B95C_000629B12FF7_.wvu.Cols" localSheetId="3" hidden="1">#REF!,#REF!,#REF!,#REF!</definedName>
    <definedName name="Z_03CBBAB8_5E1E_11D4_B95C_000629B12FF7_.wvu.Cols" localSheetId="4" hidden="1">#REF!,#REF!,#REF!,#REF!</definedName>
    <definedName name="Z_03CBBAB8_5E1E_11D4_B95C_000629B12FF7_.wvu.Cols" localSheetId="5" hidden="1">#REF!,#REF!,#REF!,#REF!</definedName>
    <definedName name="Z_03CBBAB8_5E1E_11D4_B95C_000629B12FF7_.wvu.Cols" hidden="1">#REF!,#REF!,#REF!,#REF!</definedName>
    <definedName name="Z_03CBBAB8_5E1E_11D4_B95C_000629B12FF7_.wvu.PrintArea" localSheetId="0" hidden="1">'i) F 1.2 HRD Fuel 100% Energy'!#REF!</definedName>
    <definedName name="Z_03CBBAB8_5E1E_11D4_B95C_000629B12FF7_.wvu.PrintArea" localSheetId="1" hidden="1">'ii) F1.2 Holyrood Fuel 100% Dem'!#REF!</definedName>
    <definedName name="Z_03CBBAB8_5E1E_11D4_B95C_000629B12FF7_.wvu.PrintArea" localSheetId="2" hidden="1">'iii) F1.2  HRF Fuel Capacity'!#REF!</definedName>
    <definedName name="Z_03CBBAB8_5E1E_11D4_B95C_000629B12FF7_.wvu.PrintArea" localSheetId="3" hidden="1">'iv) G 1.2 HRD Fuel 100% Energy'!#REF!</definedName>
    <definedName name="Z_03CBBAB8_5E1E_11D4_B95C_000629B12FF7_.wvu.PrintArea" localSheetId="4" hidden="1">'v) G1.2 HRD Fuel 100% Demand'!#REF!</definedName>
    <definedName name="Z_03CBBAB8_5E1E_11D4_B95C_000629B12FF7_.wvu.PrintArea" localSheetId="5" hidden="1">'vi) G1.2 HRD Capacity'!#REF!</definedName>
    <definedName name="Z_03CBBAB9_5E1E_11D4_B95C_000629B12FF7_.wvu.Cols" localSheetId="1" hidden="1">#REF!,#REF!,#REF!,#REF!</definedName>
    <definedName name="Z_03CBBAB9_5E1E_11D4_B95C_000629B12FF7_.wvu.Cols" localSheetId="2" hidden="1">#REF!,#REF!,#REF!,#REF!</definedName>
    <definedName name="Z_03CBBAB9_5E1E_11D4_B95C_000629B12FF7_.wvu.Cols" localSheetId="3" hidden="1">#REF!,#REF!,#REF!,#REF!</definedName>
    <definedName name="Z_03CBBAB9_5E1E_11D4_B95C_000629B12FF7_.wvu.Cols" localSheetId="4" hidden="1">#REF!,#REF!,#REF!,#REF!</definedName>
    <definedName name="Z_03CBBAB9_5E1E_11D4_B95C_000629B12FF7_.wvu.Cols" localSheetId="5" hidden="1">#REF!,#REF!,#REF!,#REF!</definedName>
    <definedName name="Z_03CBBAB9_5E1E_11D4_B95C_000629B12FF7_.wvu.Cols" hidden="1">#REF!,#REF!,#REF!,#REF!</definedName>
    <definedName name="Z_03CBBAB9_5E1E_11D4_B95C_000629B12FF7_.wvu.PrintArea" localSheetId="0" hidden="1">'i) F 1.2 HRD Fuel 100% Energy'!#REF!</definedName>
    <definedName name="Z_03CBBAB9_5E1E_11D4_B95C_000629B12FF7_.wvu.PrintArea" localSheetId="1" hidden="1">'ii) F1.2 Holyrood Fuel 100% Dem'!#REF!</definedName>
    <definedName name="Z_03CBBAB9_5E1E_11D4_B95C_000629B12FF7_.wvu.PrintArea" localSheetId="2" hidden="1">'iii) F1.2  HRF Fuel Capacity'!#REF!</definedName>
    <definedName name="Z_03CBBAB9_5E1E_11D4_B95C_000629B12FF7_.wvu.PrintArea" localSheetId="3" hidden="1">'iv) G 1.2 HRD Fuel 100% Energy'!#REF!</definedName>
    <definedName name="Z_03CBBAB9_5E1E_11D4_B95C_000629B12FF7_.wvu.PrintArea" localSheetId="4" hidden="1">'v) G1.2 HRD Fuel 100% Demand'!#REF!</definedName>
    <definedName name="Z_03CBBAB9_5E1E_11D4_B95C_000629B12FF7_.wvu.PrintArea" localSheetId="5" hidden="1">'vi) G1.2 HRD Capacity'!#REF!</definedName>
    <definedName name="Z_03CBBABA_5E1E_11D4_B95C_000629B12FF7_.wvu.Cols" localSheetId="1" hidden="1">#REF!,#REF!,#REF!,#REF!</definedName>
    <definedName name="Z_03CBBABA_5E1E_11D4_B95C_000629B12FF7_.wvu.Cols" localSheetId="2" hidden="1">#REF!,#REF!,#REF!,#REF!</definedName>
    <definedName name="Z_03CBBABA_5E1E_11D4_B95C_000629B12FF7_.wvu.Cols" localSheetId="3" hidden="1">#REF!,#REF!,#REF!,#REF!</definedName>
    <definedName name="Z_03CBBABA_5E1E_11D4_B95C_000629B12FF7_.wvu.Cols" localSheetId="4" hidden="1">#REF!,#REF!,#REF!,#REF!</definedName>
    <definedName name="Z_03CBBABA_5E1E_11D4_B95C_000629B12FF7_.wvu.Cols" localSheetId="5" hidden="1">#REF!,#REF!,#REF!,#REF!</definedName>
    <definedName name="Z_03CBBABA_5E1E_11D4_B95C_000629B12FF7_.wvu.Cols" hidden="1">#REF!,#REF!,#REF!,#REF!</definedName>
    <definedName name="Z_03CBBABA_5E1E_11D4_B95C_000629B12FF7_.wvu.PrintArea" localSheetId="0" hidden="1">'i) F 1.2 HRD Fuel 100% Energy'!#REF!</definedName>
    <definedName name="Z_03CBBABA_5E1E_11D4_B95C_000629B12FF7_.wvu.PrintArea" localSheetId="1" hidden="1">'ii) F1.2 Holyrood Fuel 100% Dem'!#REF!</definedName>
    <definedName name="Z_03CBBABA_5E1E_11D4_B95C_000629B12FF7_.wvu.PrintArea" localSheetId="2" hidden="1">'iii) F1.2  HRF Fuel Capacity'!#REF!</definedName>
    <definedName name="Z_03CBBABA_5E1E_11D4_B95C_000629B12FF7_.wvu.PrintArea" localSheetId="3" hidden="1">'iv) G 1.2 HRD Fuel 100% Energy'!#REF!</definedName>
    <definedName name="Z_03CBBABA_5E1E_11D4_B95C_000629B12FF7_.wvu.PrintArea" localSheetId="4" hidden="1">'v) G1.2 HRD Fuel 100% Demand'!#REF!</definedName>
    <definedName name="Z_03CBBABA_5E1E_11D4_B95C_000629B12FF7_.wvu.PrintArea" localSheetId="5" hidden="1">'vi) G1.2 HRD Capacity'!#REF!</definedName>
    <definedName name="Z_03CBBABB_5E1E_11D4_B95C_000629B12FF7_.wvu.Cols" localSheetId="1" hidden="1">#REF!,#REF!,#REF!,#REF!</definedName>
    <definedName name="Z_03CBBABB_5E1E_11D4_B95C_000629B12FF7_.wvu.Cols" localSheetId="2" hidden="1">#REF!,#REF!,#REF!,#REF!</definedName>
    <definedName name="Z_03CBBABB_5E1E_11D4_B95C_000629B12FF7_.wvu.Cols" localSheetId="3" hidden="1">#REF!,#REF!,#REF!,#REF!</definedName>
    <definedName name="Z_03CBBABB_5E1E_11D4_B95C_000629B12FF7_.wvu.Cols" localSheetId="4" hidden="1">#REF!,#REF!,#REF!,#REF!</definedName>
    <definedName name="Z_03CBBABB_5E1E_11D4_B95C_000629B12FF7_.wvu.Cols" localSheetId="5" hidden="1">#REF!,#REF!,#REF!,#REF!</definedName>
    <definedName name="Z_03CBBABB_5E1E_11D4_B95C_000629B12FF7_.wvu.Cols" hidden="1">#REF!,#REF!,#REF!,#REF!</definedName>
    <definedName name="Z_03CBBABB_5E1E_11D4_B95C_000629B12FF7_.wvu.PrintArea" localSheetId="0" hidden="1">'i) F 1.2 HRD Fuel 100% Energy'!#REF!</definedName>
    <definedName name="Z_03CBBABB_5E1E_11D4_B95C_000629B12FF7_.wvu.PrintArea" localSheetId="1" hidden="1">'ii) F1.2 Holyrood Fuel 100% Dem'!#REF!</definedName>
    <definedName name="Z_03CBBABB_5E1E_11D4_B95C_000629B12FF7_.wvu.PrintArea" localSheetId="2" hidden="1">'iii) F1.2  HRF Fuel Capacity'!#REF!</definedName>
    <definedName name="Z_03CBBABB_5E1E_11D4_B95C_000629B12FF7_.wvu.PrintArea" localSheetId="3" hidden="1">'iv) G 1.2 HRD Fuel 100% Energy'!#REF!</definedName>
    <definedName name="Z_03CBBABB_5E1E_11D4_B95C_000629B12FF7_.wvu.PrintArea" localSheetId="4" hidden="1">'v) G1.2 HRD Fuel 100% Demand'!#REF!</definedName>
    <definedName name="Z_03CBBABB_5E1E_11D4_B95C_000629B12FF7_.wvu.PrintArea" localSheetId="5" hidden="1">'vi) G1.2 HRD Capacity'!#REF!</definedName>
    <definedName name="Z_03CBBABC_5E1E_11D4_B95C_000629B12FF7_.wvu.Cols" localSheetId="1" hidden="1">#REF!,#REF!,#REF!,#REF!</definedName>
    <definedName name="Z_03CBBABC_5E1E_11D4_B95C_000629B12FF7_.wvu.Cols" localSheetId="2" hidden="1">#REF!,#REF!,#REF!,#REF!</definedName>
    <definedName name="Z_03CBBABC_5E1E_11D4_B95C_000629B12FF7_.wvu.Cols" localSheetId="3" hidden="1">#REF!,#REF!,#REF!,#REF!</definedName>
    <definedName name="Z_03CBBABC_5E1E_11D4_B95C_000629B12FF7_.wvu.Cols" localSheetId="4" hidden="1">#REF!,#REF!,#REF!,#REF!</definedName>
    <definedName name="Z_03CBBABC_5E1E_11D4_B95C_000629B12FF7_.wvu.Cols" localSheetId="5" hidden="1">#REF!,#REF!,#REF!,#REF!</definedName>
    <definedName name="Z_03CBBABC_5E1E_11D4_B95C_000629B12FF7_.wvu.Cols" hidden="1">#REF!,#REF!,#REF!,#REF!</definedName>
    <definedName name="Z_03CBBABC_5E1E_11D4_B95C_000629B12FF7_.wvu.PrintArea" localSheetId="0" hidden="1">'i) F 1.2 HRD Fuel 100% Energy'!#REF!</definedName>
    <definedName name="Z_03CBBABC_5E1E_11D4_B95C_000629B12FF7_.wvu.PrintArea" localSheetId="1" hidden="1">'ii) F1.2 Holyrood Fuel 100% Dem'!#REF!</definedName>
    <definedName name="Z_03CBBABC_5E1E_11D4_B95C_000629B12FF7_.wvu.PrintArea" localSheetId="2" hidden="1">'iii) F1.2  HRF Fuel Capacity'!#REF!</definedName>
    <definedName name="Z_03CBBABC_5E1E_11D4_B95C_000629B12FF7_.wvu.PrintArea" localSheetId="3" hidden="1">'iv) G 1.2 HRD Fuel 100% Energy'!#REF!</definedName>
    <definedName name="Z_03CBBABC_5E1E_11D4_B95C_000629B12FF7_.wvu.PrintArea" localSheetId="4" hidden="1">'v) G1.2 HRD Fuel 100% Demand'!#REF!</definedName>
    <definedName name="Z_03CBBABC_5E1E_11D4_B95C_000629B12FF7_.wvu.PrintArea" localSheetId="5" hidden="1">'vi) G1.2 HRD Capacity'!#REF!</definedName>
    <definedName name="Z_03CBBABD_5E1E_11D4_B95C_000629B12FF7_.wvu.Cols" localSheetId="1" hidden="1">#REF!,#REF!,#REF!,#REF!</definedName>
    <definedName name="Z_03CBBABD_5E1E_11D4_B95C_000629B12FF7_.wvu.Cols" localSheetId="2" hidden="1">#REF!,#REF!,#REF!,#REF!</definedName>
    <definedName name="Z_03CBBABD_5E1E_11D4_B95C_000629B12FF7_.wvu.Cols" localSheetId="3" hidden="1">#REF!,#REF!,#REF!,#REF!</definedName>
    <definedName name="Z_03CBBABD_5E1E_11D4_B95C_000629B12FF7_.wvu.Cols" localSheetId="4" hidden="1">#REF!,#REF!,#REF!,#REF!</definedName>
    <definedName name="Z_03CBBABD_5E1E_11D4_B95C_000629B12FF7_.wvu.Cols" localSheetId="5" hidden="1">#REF!,#REF!,#REF!,#REF!</definedName>
    <definedName name="Z_03CBBABD_5E1E_11D4_B95C_000629B12FF7_.wvu.Cols" hidden="1">#REF!,#REF!,#REF!,#REF!</definedName>
    <definedName name="Z_03CBBABD_5E1E_11D4_B95C_000629B12FF7_.wvu.PrintArea" localSheetId="0" hidden="1">'i) F 1.2 HRD Fuel 100% Energy'!#REF!</definedName>
    <definedName name="Z_03CBBABD_5E1E_11D4_B95C_000629B12FF7_.wvu.PrintArea" localSheetId="1" hidden="1">'ii) F1.2 Holyrood Fuel 100% Dem'!#REF!</definedName>
    <definedName name="Z_03CBBABD_5E1E_11D4_B95C_000629B12FF7_.wvu.PrintArea" localSheetId="2" hidden="1">'iii) F1.2  HRF Fuel Capacity'!#REF!</definedName>
    <definedName name="Z_03CBBABD_5E1E_11D4_B95C_000629B12FF7_.wvu.PrintArea" localSheetId="3" hidden="1">'iv) G 1.2 HRD Fuel 100% Energy'!#REF!</definedName>
    <definedName name="Z_03CBBABD_5E1E_11D4_B95C_000629B12FF7_.wvu.PrintArea" localSheetId="4" hidden="1">'v) G1.2 HRD Fuel 100% Demand'!#REF!</definedName>
    <definedName name="Z_03CBBABD_5E1E_11D4_B95C_000629B12FF7_.wvu.PrintArea" localSheetId="5" hidden="1">'vi) G1.2 HRD Capacity'!#REF!</definedName>
    <definedName name="Z_03CBBABE_5E1E_11D4_B95C_000629B12FF7_.wvu.Cols" localSheetId="1" hidden="1">#REF!,#REF!,#REF!,#REF!</definedName>
    <definedName name="Z_03CBBABE_5E1E_11D4_B95C_000629B12FF7_.wvu.Cols" localSheetId="2" hidden="1">#REF!,#REF!,#REF!,#REF!</definedName>
    <definedName name="Z_03CBBABE_5E1E_11D4_B95C_000629B12FF7_.wvu.Cols" localSheetId="3" hidden="1">#REF!,#REF!,#REF!,#REF!</definedName>
    <definedName name="Z_03CBBABE_5E1E_11D4_B95C_000629B12FF7_.wvu.Cols" localSheetId="4" hidden="1">#REF!,#REF!,#REF!,#REF!</definedName>
    <definedName name="Z_03CBBABE_5E1E_11D4_B95C_000629B12FF7_.wvu.Cols" localSheetId="5" hidden="1">#REF!,#REF!,#REF!,#REF!</definedName>
    <definedName name="Z_03CBBABE_5E1E_11D4_B95C_000629B12FF7_.wvu.Cols" hidden="1">#REF!,#REF!,#REF!,#REF!</definedName>
    <definedName name="Z_03CBBABE_5E1E_11D4_B95C_000629B12FF7_.wvu.PrintArea" localSheetId="0" hidden="1">'i) F 1.2 HRD Fuel 100% Energy'!#REF!</definedName>
    <definedName name="Z_03CBBABE_5E1E_11D4_B95C_000629B12FF7_.wvu.PrintArea" localSheetId="1" hidden="1">'ii) F1.2 Holyrood Fuel 100% Dem'!#REF!</definedName>
    <definedName name="Z_03CBBABE_5E1E_11D4_B95C_000629B12FF7_.wvu.PrintArea" localSheetId="2" hidden="1">'iii) F1.2  HRF Fuel Capacity'!#REF!</definedName>
    <definedName name="Z_03CBBABE_5E1E_11D4_B95C_000629B12FF7_.wvu.PrintArea" localSheetId="3" hidden="1">'iv) G 1.2 HRD Fuel 100% Energy'!#REF!</definedName>
    <definedName name="Z_03CBBABE_5E1E_11D4_B95C_000629B12FF7_.wvu.PrintArea" localSheetId="4" hidden="1">'v) G1.2 HRD Fuel 100% Demand'!#REF!</definedName>
    <definedName name="Z_03CBBABE_5E1E_11D4_B95C_000629B12FF7_.wvu.PrintArea" localSheetId="5" hidden="1">'vi) G1.2 HRD Capacity'!#REF!</definedName>
    <definedName name="Z_03CBBABF_5E1E_11D4_B95C_000629B12FF7_.wvu.Cols" localSheetId="1" hidden="1">#REF!,#REF!,#REF!,#REF!</definedName>
    <definedName name="Z_03CBBABF_5E1E_11D4_B95C_000629B12FF7_.wvu.Cols" localSheetId="2" hidden="1">#REF!,#REF!,#REF!,#REF!</definedName>
    <definedName name="Z_03CBBABF_5E1E_11D4_B95C_000629B12FF7_.wvu.Cols" localSheetId="3" hidden="1">#REF!,#REF!,#REF!,#REF!</definedName>
    <definedName name="Z_03CBBABF_5E1E_11D4_B95C_000629B12FF7_.wvu.Cols" localSheetId="4" hidden="1">#REF!,#REF!,#REF!,#REF!</definedName>
    <definedName name="Z_03CBBABF_5E1E_11D4_B95C_000629B12FF7_.wvu.Cols" localSheetId="5" hidden="1">#REF!,#REF!,#REF!,#REF!</definedName>
    <definedName name="Z_03CBBABF_5E1E_11D4_B95C_000629B12FF7_.wvu.Cols" hidden="1">#REF!,#REF!,#REF!,#REF!</definedName>
    <definedName name="Z_03CBBABF_5E1E_11D4_B95C_000629B12FF7_.wvu.PrintArea" localSheetId="0" hidden="1">'i) F 1.2 HRD Fuel 100% Energy'!#REF!</definedName>
    <definedName name="Z_03CBBABF_5E1E_11D4_B95C_000629B12FF7_.wvu.PrintArea" localSheetId="1" hidden="1">'ii) F1.2 Holyrood Fuel 100% Dem'!#REF!</definedName>
    <definedName name="Z_03CBBABF_5E1E_11D4_B95C_000629B12FF7_.wvu.PrintArea" localSheetId="2" hidden="1">'iii) F1.2  HRF Fuel Capacity'!#REF!</definedName>
    <definedName name="Z_03CBBABF_5E1E_11D4_B95C_000629B12FF7_.wvu.PrintArea" localSheetId="3" hidden="1">'iv) G 1.2 HRD Fuel 100% Energy'!#REF!</definedName>
    <definedName name="Z_03CBBABF_5E1E_11D4_B95C_000629B12FF7_.wvu.PrintArea" localSheetId="4" hidden="1">'v) G1.2 HRD Fuel 100% Demand'!#REF!</definedName>
    <definedName name="Z_03CBBABF_5E1E_11D4_B95C_000629B12FF7_.wvu.PrintArea" localSheetId="5" hidden="1">'vi) G1.2 HRD Capacity'!#REF!</definedName>
    <definedName name="Z_03CBBAC0_5E1E_11D4_B95C_000629B12FF7_.wvu.Cols" localSheetId="1" hidden="1">#REF!,#REF!,#REF!,#REF!</definedName>
    <definedName name="Z_03CBBAC0_5E1E_11D4_B95C_000629B12FF7_.wvu.Cols" localSheetId="2" hidden="1">#REF!,#REF!,#REF!,#REF!</definedName>
    <definedName name="Z_03CBBAC0_5E1E_11D4_B95C_000629B12FF7_.wvu.Cols" localSheetId="3" hidden="1">#REF!,#REF!,#REF!,#REF!</definedName>
    <definedName name="Z_03CBBAC0_5E1E_11D4_B95C_000629B12FF7_.wvu.Cols" localSheetId="4" hidden="1">#REF!,#REF!,#REF!,#REF!</definedName>
    <definedName name="Z_03CBBAC0_5E1E_11D4_B95C_000629B12FF7_.wvu.Cols" localSheetId="5" hidden="1">#REF!,#REF!,#REF!,#REF!</definedName>
    <definedName name="Z_03CBBAC0_5E1E_11D4_B95C_000629B12FF7_.wvu.Cols" hidden="1">#REF!,#REF!,#REF!,#REF!</definedName>
    <definedName name="Z_03CBBAC0_5E1E_11D4_B95C_000629B12FF7_.wvu.PrintArea" localSheetId="0" hidden="1">'i) F 1.2 HRD Fuel 100% Energy'!#REF!</definedName>
    <definedName name="Z_03CBBAC0_5E1E_11D4_B95C_000629B12FF7_.wvu.PrintArea" localSheetId="1" hidden="1">'ii) F1.2 Holyrood Fuel 100% Dem'!#REF!</definedName>
    <definedName name="Z_03CBBAC0_5E1E_11D4_B95C_000629B12FF7_.wvu.PrintArea" localSheetId="2" hidden="1">'iii) F1.2  HRF Fuel Capacity'!#REF!</definedName>
    <definedName name="Z_03CBBAC0_5E1E_11D4_B95C_000629B12FF7_.wvu.PrintArea" localSheetId="3" hidden="1">'iv) G 1.2 HRD Fuel 100% Energy'!#REF!</definedName>
    <definedName name="Z_03CBBAC0_5E1E_11D4_B95C_000629B12FF7_.wvu.PrintArea" localSheetId="4" hidden="1">'v) G1.2 HRD Fuel 100% Demand'!#REF!</definedName>
    <definedName name="Z_03CBBAC0_5E1E_11D4_B95C_000629B12FF7_.wvu.PrintArea" localSheetId="5" hidden="1">'vi) G1.2 HRD Capacity'!#REF!</definedName>
    <definedName name="Z_03CBBAC1_5E1E_11D4_B95C_000629B12FF7_.wvu.Cols" localSheetId="1" hidden="1">#REF!,#REF!,#REF!,#REF!</definedName>
    <definedName name="Z_03CBBAC1_5E1E_11D4_B95C_000629B12FF7_.wvu.Cols" localSheetId="2" hidden="1">#REF!,#REF!,#REF!,#REF!</definedName>
    <definedName name="Z_03CBBAC1_5E1E_11D4_B95C_000629B12FF7_.wvu.Cols" localSheetId="3" hidden="1">#REF!,#REF!,#REF!,#REF!</definedName>
    <definedName name="Z_03CBBAC1_5E1E_11D4_B95C_000629B12FF7_.wvu.Cols" localSheetId="4" hidden="1">#REF!,#REF!,#REF!,#REF!</definedName>
    <definedName name="Z_03CBBAC1_5E1E_11D4_B95C_000629B12FF7_.wvu.Cols" localSheetId="5" hidden="1">#REF!,#REF!,#REF!,#REF!</definedName>
    <definedName name="Z_03CBBAC1_5E1E_11D4_B95C_000629B12FF7_.wvu.Cols" hidden="1">#REF!,#REF!,#REF!,#REF!</definedName>
    <definedName name="Z_03CBBAC1_5E1E_11D4_B95C_000629B12FF7_.wvu.PrintArea" localSheetId="0" hidden="1">'i) F 1.2 HRD Fuel 100% Energy'!#REF!</definedName>
    <definedName name="Z_03CBBAC1_5E1E_11D4_B95C_000629B12FF7_.wvu.PrintArea" localSheetId="1" hidden="1">'ii) F1.2 Holyrood Fuel 100% Dem'!#REF!</definedName>
    <definedName name="Z_03CBBAC1_5E1E_11D4_B95C_000629B12FF7_.wvu.PrintArea" localSheetId="2" hidden="1">'iii) F1.2  HRF Fuel Capacity'!#REF!</definedName>
    <definedName name="Z_03CBBAC1_5E1E_11D4_B95C_000629B12FF7_.wvu.PrintArea" localSheetId="3" hidden="1">'iv) G 1.2 HRD Fuel 100% Energy'!#REF!</definedName>
    <definedName name="Z_03CBBAC1_5E1E_11D4_B95C_000629B12FF7_.wvu.PrintArea" localSheetId="4" hidden="1">'v) G1.2 HRD Fuel 100% Demand'!#REF!</definedName>
    <definedName name="Z_03CBBAC1_5E1E_11D4_B95C_000629B12FF7_.wvu.PrintArea" localSheetId="5" hidden="1">'vi) G1.2 HRD Capacity'!#REF!</definedName>
    <definedName name="Z_03CBBAC2_5E1E_11D4_B95C_000629B12FF7_.wvu.PrintArea" localSheetId="0" hidden="1">'i) F 1.2 HRD Fuel 100% Energy'!#REF!</definedName>
    <definedName name="Z_03CBBAC2_5E1E_11D4_B95C_000629B12FF7_.wvu.PrintArea" localSheetId="1" hidden="1">'ii) F1.2 Holyrood Fuel 100% Dem'!#REF!</definedName>
    <definedName name="Z_03CBBAC2_5E1E_11D4_B95C_000629B12FF7_.wvu.PrintArea" localSheetId="2" hidden="1">'iii) F1.2  HRF Fuel Capacity'!#REF!</definedName>
    <definedName name="Z_03CBBAC2_5E1E_11D4_B95C_000629B12FF7_.wvu.PrintArea" localSheetId="3" hidden="1">'iv) G 1.2 HRD Fuel 100% Energy'!#REF!</definedName>
    <definedName name="Z_03CBBAC2_5E1E_11D4_B95C_000629B12FF7_.wvu.PrintArea" localSheetId="4" hidden="1">'v) G1.2 HRD Fuel 100% Demand'!#REF!</definedName>
    <definedName name="Z_03CBBAC2_5E1E_11D4_B95C_000629B12FF7_.wvu.PrintArea" localSheetId="5" hidden="1">'vi) G1.2 HRD Capacity'!#REF!</definedName>
    <definedName name="Z_03CBBAC3_5E1E_11D4_B95C_000629B12FF7_.wvu.PrintArea" localSheetId="0" hidden="1">'i) F 1.2 HRD Fuel 100% Energy'!#REF!</definedName>
    <definedName name="Z_03CBBAC3_5E1E_11D4_B95C_000629B12FF7_.wvu.PrintArea" localSheetId="1" hidden="1">'ii) F1.2 Holyrood Fuel 100% Dem'!#REF!</definedName>
    <definedName name="Z_03CBBAC3_5E1E_11D4_B95C_000629B12FF7_.wvu.PrintArea" localSheetId="2" hidden="1">'iii) F1.2  HRF Fuel Capacity'!#REF!</definedName>
    <definedName name="Z_03CBBAC3_5E1E_11D4_B95C_000629B12FF7_.wvu.PrintArea" localSheetId="3" hidden="1">'iv) G 1.2 HRD Fuel 100% Energy'!#REF!</definedName>
    <definedName name="Z_03CBBAC3_5E1E_11D4_B95C_000629B12FF7_.wvu.PrintArea" localSheetId="4" hidden="1">'v) G1.2 HRD Fuel 100% Demand'!#REF!</definedName>
    <definedName name="Z_03CBBAC3_5E1E_11D4_B95C_000629B12FF7_.wvu.PrintArea" localSheetId="5" hidden="1">'vi) G1.2 HRD Capacity'!#REF!</definedName>
    <definedName name="Z_03CBBAC4_5E1E_11D4_B95C_000629B12FF7_.wvu.PrintArea" localSheetId="0" hidden="1">'i) F 1.2 HRD Fuel 100% Energy'!#REF!</definedName>
    <definedName name="Z_03CBBAC4_5E1E_11D4_B95C_000629B12FF7_.wvu.PrintArea" localSheetId="1" hidden="1">'ii) F1.2 Holyrood Fuel 100% Dem'!#REF!</definedName>
    <definedName name="Z_03CBBAC4_5E1E_11D4_B95C_000629B12FF7_.wvu.PrintArea" localSheetId="2" hidden="1">'iii) F1.2  HRF Fuel Capacity'!#REF!</definedName>
    <definedName name="Z_03CBBAC4_5E1E_11D4_B95C_000629B12FF7_.wvu.PrintArea" localSheetId="3" hidden="1">'iv) G 1.2 HRD Fuel 100% Energy'!#REF!</definedName>
    <definedName name="Z_03CBBAC4_5E1E_11D4_B95C_000629B12FF7_.wvu.PrintArea" localSheetId="4" hidden="1">'v) G1.2 HRD Fuel 100% Demand'!#REF!</definedName>
    <definedName name="Z_03CBBAC4_5E1E_11D4_B95C_000629B12FF7_.wvu.PrintArea" localSheetId="5" hidden="1">'vi) G1.2 HRD Capacity'!#REF!</definedName>
    <definedName name="Z_03CBBAC5_5E1E_11D4_B95C_000629B12FF7_.wvu.PrintArea" localSheetId="0" hidden="1">'i) F 1.2 HRD Fuel 100% Energy'!#REF!</definedName>
    <definedName name="Z_03CBBAC5_5E1E_11D4_B95C_000629B12FF7_.wvu.PrintArea" localSheetId="1" hidden="1">'ii) F1.2 Holyrood Fuel 100% Dem'!#REF!</definedName>
    <definedName name="Z_03CBBAC5_5E1E_11D4_B95C_000629B12FF7_.wvu.PrintArea" localSheetId="2" hidden="1">'iii) F1.2  HRF Fuel Capacity'!#REF!</definedName>
    <definedName name="Z_03CBBAC5_5E1E_11D4_B95C_000629B12FF7_.wvu.PrintArea" localSheetId="3" hidden="1">'iv) G 1.2 HRD Fuel 100% Energy'!#REF!</definedName>
    <definedName name="Z_03CBBAC5_5E1E_11D4_B95C_000629B12FF7_.wvu.PrintArea" localSheetId="4" hidden="1">'v) G1.2 HRD Fuel 100% Demand'!#REF!</definedName>
    <definedName name="Z_03CBBAC5_5E1E_11D4_B95C_000629B12FF7_.wvu.PrintArea" localSheetId="5" hidden="1">'vi) G1.2 HRD Capacity'!#REF!</definedName>
    <definedName name="Z_03CBBAC7_5E1E_11D4_B95C_000629B12FF7_.wvu.PrintArea" localSheetId="0" hidden="1">'i) F 1.2 HRD Fuel 100% Energy'!#REF!</definedName>
    <definedName name="Z_03CBBAC7_5E1E_11D4_B95C_000629B12FF7_.wvu.PrintArea" localSheetId="1" hidden="1">'ii) F1.2 Holyrood Fuel 100% Dem'!#REF!</definedName>
    <definedName name="Z_03CBBAC7_5E1E_11D4_B95C_000629B12FF7_.wvu.PrintArea" localSheetId="2" hidden="1">'iii) F1.2  HRF Fuel Capacity'!#REF!</definedName>
    <definedName name="Z_03CBBAC7_5E1E_11D4_B95C_000629B12FF7_.wvu.PrintArea" localSheetId="3" hidden="1">'iv) G 1.2 HRD Fuel 100% Energy'!#REF!</definedName>
    <definedName name="Z_03CBBAC7_5E1E_11D4_B95C_000629B12FF7_.wvu.PrintArea" localSheetId="4" hidden="1">'v) G1.2 HRD Fuel 100% Demand'!#REF!</definedName>
    <definedName name="Z_03CBBAC7_5E1E_11D4_B95C_000629B12FF7_.wvu.PrintArea" localSheetId="5" hidden="1">'vi) G1.2 HRD Capacity'!#REF!</definedName>
    <definedName name="Z_03CBBACA_5E1E_11D4_B95C_000629B12FF7_.wvu.PrintArea" localSheetId="0" hidden="1">'i) F 1.2 HRD Fuel 100% Energy'!#REF!</definedName>
    <definedName name="Z_03CBBACA_5E1E_11D4_B95C_000629B12FF7_.wvu.PrintArea" localSheetId="1" hidden="1">'ii) F1.2 Holyrood Fuel 100% Dem'!#REF!</definedName>
    <definedName name="Z_03CBBACA_5E1E_11D4_B95C_000629B12FF7_.wvu.PrintArea" localSheetId="2" hidden="1">'iii) F1.2  HRF Fuel Capacity'!#REF!</definedName>
    <definedName name="Z_03CBBACA_5E1E_11D4_B95C_000629B12FF7_.wvu.PrintArea" localSheetId="3" hidden="1">'iv) G 1.2 HRD Fuel 100% Energy'!#REF!</definedName>
    <definedName name="Z_03CBBACA_5E1E_11D4_B95C_000629B12FF7_.wvu.PrintArea" localSheetId="4" hidden="1">'v) G1.2 HRD Fuel 100% Demand'!#REF!</definedName>
    <definedName name="Z_03CBBACA_5E1E_11D4_B95C_000629B12FF7_.wvu.PrintArea" localSheetId="5" hidden="1">'vi) G1.2 HRD Capacity'!#REF!</definedName>
    <definedName name="Z_03CBBACB_5E1E_11D4_B95C_000629B12FF7_.wvu.PrintArea" localSheetId="0" hidden="1">'i) F 1.2 HRD Fuel 100% Energy'!#REF!</definedName>
    <definedName name="Z_03CBBACB_5E1E_11D4_B95C_000629B12FF7_.wvu.PrintArea" localSheetId="1" hidden="1">'ii) F1.2 Holyrood Fuel 100% Dem'!#REF!</definedName>
    <definedName name="Z_03CBBACB_5E1E_11D4_B95C_000629B12FF7_.wvu.PrintArea" localSheetId="2" hidden="1">'iii) F1.2  HRF Fuel Capacity'!#REF!</definedName>
    <definedName name="Z_03CBBACB_5E1E_11D4_B95C_000629B12FF7_.wvu.PrintArea" localSheetId="3" hidden="1">'iv) G 1.2 HRD Fuel 100% Energy'!#REF!</definedName>
    <definedName name="Z_03CBBACB_5E1E_11D4_B95C_000629B12FF7_.wvu.PrintArea" localSheetId="4" hidden="1">'v) G1.2 HRD Fuel 100% Demand'!#REF!</definedName>
    <definedName name="Z_03CBBACB_5E1E_11D4_B95C_000629B12FF7_.wvu.PrintArea" localSheetId="5" hidden="1">'vi) G1.2 HRD Capacity'!#REF!</definedName>
    <definedName name="Z_03CBBACC_5E1E_11D4_B95C_000629B12FF7_.wvu.PrintArea" localSheetId="0" hidden="1">'i) F 1.2 HRD Fuel 100% Energy'!#REF!</definedName>
    <definedName name="Z_03CBBACC_5E1E_11D4_B95C_000629B12FF7_.wvu.PrintArea" localSheetId="1" hidden="1">'ii) F1.2 Holyrood Fuel 100% Dem'!#REF!</definedName>
    <definedName name="Z_03CBBACC_5E1E_11D4_B95C_000629B12FF7_.wvu.PrintArea" localSheetId="2" hidden="1">'iii) F1.2  HRF Fuel Capacity'!#REF!</definedName>
    <definedName name="Z_03CBBACC_5E1E_11D4_B95C_000629B12FF7_.wvu.PrintArea" localSheetId="3" hidden="1">'iv) G 1.2 HRD Fuel 100% Energy'!#REF!</definedName>
    <definedName name="Z_03CBBACC_5E1E_11D4_B95C_000629B12FF7_.wvu.PrintArea" localSheetId="4" hidden="1">'v) G1.2 HRD Fuel 100% Demand'!#REF!</definedName>
    <definedName name="Z_03CBBACC_5E1E_11D4_B95C_000629B12FF7_.wvu.PrintArea" localSheetId="5" hidden="1">'vi) G1.2 HRD Capacity'!#REF!</definedName>
    <definedName name="Z_03CBBACD_5E1E_11D4_B95C_000629B12FF7_.wvu.PrintArea" localSheetId="0" hidden="1">'i) F 1.2 HRD Fuel 100% Energy'!#REF!</definedName>
    <definedName name="Z_03CBBACD_5E1E_11D4_B95C_000629B12FF7_.wvu.PrintArea" localSheetId="1" hidden="1">'ii) F1.2 Holyrood Fuel 100% Dem'!#REF!</definedName>
    <definedName name="Z_03CBBACD_5E1E_11D4_B95C_000629B12FF7_.wvu.PrintArea" localSheetId="2" hidden="1">'iii) F1.2  HRF Fuel Capacity'!#REF!</definedName>
    <definedName name="Z_03CBBACD_5E1E_11D4_B95C_000629B12FF7_.wvu.PrintArea" localSheetId="3" hidden="1">'iv) G 1.2 HRD Fuel 100% Energy'!#REF!</definedName>
    <definedName name="Z_03CBBACD_5E1E_11D4_B95C_000629B12FF7_.wvu.PrintArea" localSheetId="4" hidden="1">'v) G1.2 HRD Fuel 100% Demand'!#REF!</definedName>
    <definedName name="Z_03CBBACD_5E1E_11D4_B95C_000629B12FF7_.wvu.PrintArea" localSheetId="5" hidden="1">'vi) G1.2 HRD Capacity'!#REF!</definedName>
    <definedName name="Z_03CBBACE_5E1E_11D4_B95C_000629B12FF7_.wvu.PrintArea" localSheetId="0" hidden="1">'i) F 1.2 HRD Fuel 100% Energy'!#REF!</definedName>
    <definedName name="Z_03CBBACE_5E1E_11D4_B95C_000629B12FF7_.wvu.PrintArea" localSheetId="1" hidden="1">'ii) F1.2 Holyrood Fuel 100% Dem'!#REF!</definedName>
    <definedName name="Z_03CBBACE_5E1E_11D4_B95C_000629B12FF7_.wvu.PrintArea" localSheetId="2" hidden="1">'iii) F1.2  HRF Fuel Capacity'!#REF!</definedName>
    <definedName name="Z_03CBBACE_5E1E_11D4_B95C_000629B12FF7_.wvu.PrintArea" localSheetId="3" hidden="1">'iv) G 1.2 HRD Fuel 100% Energy'!#REF!</definedName>
    <definedName name="Z_03CBBACE_5E1E_11D4_B95C_000629B12FF7_.wvu.PrintArea" localSheetId="4" hidden="1">'v) G1.2 HRD Fuel 100% Demand'!#REF!</definedName>
    <definedName name="Z_03CBBACE_5E1E_11D4_B95C_000629B12FF7_.wvu.PrintArea" localSheetId="5" hidden="1">'vi) G1.2 HRD Capacity'!#REF!</definedName>
    <definedName name="Z_03CBBACF_5E1E_11D4_B95C_000629B12FF7_.wvu.PrintArea" localSheetId="0" hidden="1">'i) F 1.2 HRD Fuel 100% Energy'!#REF!</definedName>
    <definedName name="Z_03CBBACF_5E1E_11D4_B95C_000629B12FF7_.wvu.PrintArea" localSheetId="1" hidden="1">'ii) F1.2 Holyrood Fuel 100% Dem'!#REF!</definedName>
    <definedName name="Z_03CBBACF_5E1E_11D4_B95C_000629B12FF7_.wvu.PrintArea" localSheetId="2" hidden="1">'iii) F1.2  HRF Fuel Capacity'!#REF!</definedName>
    <definedName name="Z_03CBBACF_5E1E_11D4_B95C_000629B12FF7_.wvu.PrintArea" localSheetId="3" hidden="1">'iv) G 1.2 HRD Fuel 100% Energy'!#REF!</definedName>
    <definedName name="Z_03CBBACF_5E1E_11D4_B95C_000629B12FF7_.wvu.PrintArea" localSheetId="4" hidden="1">'v) G1.2 HRD Fuel 100% Demand'!#REF!</definedName>
    <definedName name="Z_03CBBACF_5E1E_11D4_B95C_000629B12FF7_.wvu.PrintArea" localSheetId="5" hidden="1">'vi) G1.2 HRD Capacity'!#REF!</definedName>
    <definedName name="Z_03CBBAD0_5E1E_11D4_B95C_000629B12FF7_.wvu.PrintArea" localSheetId="0" hidden="1">'i) F 1.2 HRD Fuel 100% Energy'!#REF!</definedName>
    <definedName name="Z_03CBBAD0_5E1E_11D4_B95C_000629B12FF7_.wvu.PrintArea" localSheetId="1" hidden="1">'ii) F1.2 Holyrood Fuel 100% Dem'!#REF!</definedName>
    <definedName name="Z_03CBBAD0_5E1E_11D4_B95C_000629B12FF7_.wvu.PrintArea" localSheetId="2" hidden="1">'iii) F1.2  HRF Fuel Capacity'!#REF!</definedName>
    <definedName name="Z_03CBBAD0_5E1E_11D4_B95C_000629B12FF7_.wvu.PrintArea" localSheetId="3" hidden="1">'iv) G 1.2 HRD Fuel 100% Energy'!#REF!</definedName>
    <definedName name="Z_03CBBAD0_5E1E_11D4_B95C_000629B12FF7_.wvu.PrintArea" localSheetId="4" hidden="1">'v) G1.2 HRD Fuel 100% Demand'!#REF!</definedName>
    <definedName name="Z_03CBBAD0_5E1E_11D4_B95C_000629B12FF7_.wvu.PrintArea" localSheetId="5" hidden="1">'vi) G1.2 HRD Capacity'!#REF!</definedName>
    <definedName name="Z_03CBBAD2_5E1E_11D4_B95C_000629B12FF7_.wvu.PrintArea" localSheetId="0" hidden="1">'i) F 1.2 HRD Fuel 100% Energy'!#REF!</definedName>
    <definedName name="Z_03CBBAD2_5E1E_11D4_B95C_000629B12FF7_.wvu.PrintArea" localSheetId="1" hidden="1">'ii) F1.2 Holyrood Fuel 100% Dem'!#REF!</definedName>
    <definedName name="Z_03CBBAD2_5E1E_11D4_B95C_000629B12FF7_.wvu.PrintArea" localSheetId="2" hidden="1">'iii) F1.2  HRF Fuel Capacity'!#REF!</definedName>
    <definedName name="Z_03CBBAD2_5E1E_11D4_B95C_000629B12FF7_.wvu.PrintArea" localSheetId="3" hidden="1">'iv) G 1.2 HRD Fuel 100% Energy'!#REF!</definedName>
    <definedName name="Z_03CBBAD2_5E1E_11D4_B95C_000629B12FF7_.wvu.PrintArea" localSheetId="4" hidden="1">'v) G1.2 HRD Fuel 100% Demand'!#REF!</definedName>
    <definedName name="Z_03CBBAD2_5E1E_11D4_B95C_000629B12FF7_.wvu.PrintArea" localSheetId="5" hidden="1">'vi) G1.2 HRD Capacity'!#REF!</definedName>
    <definedName name="Z_03CBBAD3_5E1E_11D4_B95C_000629B12FF7_.wvu.PrintArea" localSheetId="0" hidden="1">'i) F 1.2 HRD Fuel 100% Energy'!#REF!</definedName>
    <definedName name="Z_03CBBAD3_5E1E_11D4_B95C_000629B12FF7_.wvu.PrintArea" localSheetId="1" hidden="1">'ii) F1.2 Holyrood Fuel 100% Dem'!#REF!</definedName>
    <definedName name="Z_03CBBAD3_5E1E_11D4_B95C_000629B12FF7_.wvu.PrintArea" localSheetId="2" hidden="1">'iii) F1.2  HRF Fuel Capacity'!#REF!</definedName>
    <definedName name="Z_03CBBAD3_5E1E_11D4_B95C_000629B12FF7_.wvu.PrintArea" localSheetId="3" hidden="1">'iv) G 1.2 HRD Fuel 100% Energy'!#REF!</definedName>
    <definedName name="Z_03CBBAD3_5E1E_11D4_B95C_000629B12FF7_.wvu.PrintArea" localSheetId="4" hidden="1">'v) G1.2 HRD Fuel 100% Demand'!#REF!</definedName>
    <definedName name="Z_03CBBAD3_5E1E_11D4_B95C_000629B12FF7_.wvu.PrintArea" localSheetId="5" hidden="1">'vi) G1.2 HRD Capacity'!#REF!</definedName>
    <definedName name="Z_03CBBAD5_5E1E_11D4_B95C_000629B12FF7_.wvu.PrintArea" localSheetId="0" hidden="1">'i) F 1.2 HRD Fuel 100% Energy'!#REF!</definedName>
    <definedName name="Z_03CBBAD5_5E1E_11D4_B95C_000629B12FF7_.wvu.PrintArea" localSheetId="1" hidden="1">'ii) F1.2 Holyrood Fuel 100% Dem'!#REF!</definedName>
    <definedName name="Z_03CBBAD5_5E1E_11D4_B95C_000629B12FF7_.wvu.PrintArea" localSheetId="2" hidden="1">'iii) F1.2  HRF Fuel Capacity'!#REF!</definedName>
    <definedName name="Z_03CBBAD5_5E1E_11D4_B95C_000629B12FF7_.wvu.PrintArea" localSheetId="3" hidden="1">'iv) G 1.2 HRD Fuel 100% Energy'!#REF!</definedName>
    <definedName name="Z_03CBBAD5_5E1E_11D4_B95C_000629B12FF7_.wvu.PrintArea" localSheetId="4" hidden="1">'v) G1.2 HRD Fuel 100% Demand'!#REF!</definedName>
    <definedName name="Z_03CBBAD5_5E1E_11D4_B95C_000629B12FF7_.wvu.PrintArea" localSheetId="5" hidden="1">'vi) G1.2 HRD Capacity'!#REF!</definedName>
    <definedName name="Z_03CBBAD9_5E1E_11D4_B95C_000629B12FF7_.wvu.PrintArea" localSheetId="0" hidden="1">'i) F 1.2 HRD Fuel 100% Energy'!#REF!</definedName>
    <definedName name="Z_03CBBAD9_5E1E_11D4_B95C_000629B12FF7_.wvu.PrintArea" localSheetId="1" hidden="1">'ii) F1.2 Holyrood Fuel 100% Dem'!#REF!</definedName>
    <definedName name="Z_03CBBAD9_5E1E_11D4_B95C_000629B12FF7_.wvu.PrintArea" localSheetId="2" hidden="1">'iii) F1.2  HRF Fuel Capacity'!#REF!</definedName>
    <definedName name="Z_03CBBAD9_5E1E_11D4_B95C_000629B12FF7_.wvu.PrintArea" localSheetId="3" hidden="1">'iv) G 1.2 HRD Fuel 100% Energy'!#REF!</definedName>
    <definedName name="Z_03CBBAD9_5E1E_11D4_B95C_000629B12FF7_.wvu.PrintArea" localSheetId="4" hidden="1">'v) G1.2 HRD Fuel 100% Demand'!#REF!</definedName>
    <definedName name="Z_03CBBAD9_5E1E_11D4_B95C_000629B12FF7_.wvu.PrintArea" localSheetId="5" hidden="1">'vi) G1.2 HRD Capacity'!#REF!</definedName>
    <definedName name="Z_03CBBAE0_5E1E_11D4_B95C_000629B12FF7_.wvu.PrintArea" localSheetId="0" hidden="1">'i) F 1.2 HRD Fuel 100% Energy'!#REF!</definedName>
    <definedName name="Z_03CBBAE0_5E1E_11D4_B95C_000629B12FF7_.wvu.PrintArea" localSheetId="1" hidden="1">'ii) F1.2 Holyrood Fuel 100% Dem'!#REF!</definedName>
    <definedName name="Z_03CBBAE0_5E1E_11D4_B95C_000629B12FF7_.wvu.PrintArea" localSheetId="2" hidden="1">'iii) F1.2  HRF Fuel Capacity'!#REF!</definedName>
    <definedName name="Z_03CBBAE0_5E1E_11D4_B95C_000629B12FF7_.wvu.PrintArea" localSheetId="3" hidden="1">'iv) G 1.2 HRD Fuel 100% Energy'!#REF!</definedName>
    <definedName name="Z_03CBBAE0_5E1E_11D4_B95C_000629B12FF7_.wvu.PrintArea" localSheetId="4" hidden="1">'v) G1.2 HRD Fuel 100% Demand'!#REF!</definedName>
    <definedName name="Z_03CBBAE0_5E1E_11D4_B95C_000629B12FF7_.wvu.PrintArea" localSheetId="5" hidden="1">'vi) G1.2 HRD Capacity'!#REF!</definedName>
    <definedName name="Z_03CBBAE1_5E1E_11D4_B95C_000629B12FF7_.wvu.PrintArea" localSheetId="0" hidden="1">'i) F 1.2 HRD Fuel 100% Energy'!#REF!</definedName>
    <definedName name="Z_03CBBAE1_5E1E_11D4_B95C_000629B12FF7_.wvu.PrintArea" localSheetId="1" hidden="1">'ii) F1.2 Holyrood Fuel 100% Dem'!#REF!</definedName>
    <definedName name="Z_03CBBAE1_5E1E_11D4_B95C_000629B12FF7_.wvu.PrintArea" localSheetId="2" hidden="1">'iii) F1.2  HRF Fuel Capacity'!#REF!</definedName>
    <definedName name="Z_03CBBAE1_5E1E_11D4_B95C_000629B12FF7_.wvu.PrintArea" localSheetId="3" hidden="1">'iv) G 1.2 HRD Fuel 100% Energy'!#REF!</definedName>
    <definedName name="Z_03CBBAE1_5E1E_11D4_B95C_000629B12FF7_.wvu.PrintArea" localSheetId="4" hidden="1">'v) G1.2 HRD Fuel 100% Demand'!#REF!</definedName>
    <definedName name="Z_03CBBAE1_5E1E_11D4_B95C_000629B12FF7_.wvu.PrintArea" localSheetId="5" hidden="1">'vi) G1.2 HRD Capacity'!#REF!</definedName>
    <definedName name="Z_03CBBAE2_5E1E_11D4_B95C_000629B12FF7_.wvu.PrintArea" localSheetId="0" hidden="1">'i) F 1.2 HRD Fuel 100% Energy'!#REF!</definedName>
    <definedName name="Z_03CBBAE2_5E1E_11D4_B95C_000629B12FF7_.wvu.PrintArea" localSheetId="1" hidden="1">'ii) F1.2 Holyrood Fuel 100% Dem'!#REF!</definedName>
    <definedName name="Z_03CBBAE2_5E1E_11D4_B95C_000629B12FF7_.wvu.PrintArea" localSheetId="2" hidden="1">'iii) F1.2  HRF Fuel Capacity'!#REF!</definedName>
    <definedName name="Z_03CBBAE2_5E1E_11D4_B95C_000629B12FF7_.wvu.PrintArea" localSheetId="3" hidden="1">'iv) G 1.2 HRD Fuel 100% Energy'!#REF!</definedName>
    <definedName name="Z_03CBBAE2_5E1E_11D4_B95C_000629B12FF7_.wvu.PrintArea" localSheetId="4" hidden="1">'v) G1.2 HRD Fuel 100% Demand'!#REF!</definedName>
    <definedName name="Z_03CBBAE2_5E1E_11D4_B95C_000629B12FF7_.wvu.PrintArea" localSheetId="5" hidden="1">'vi) G1.2 HRD Capacity'!#REF!</definedName>
    <definedName name="Z_03CBBAE3_5E1E_11D4_B95C_000629B12FF7_.wvu.PrintArea" localSheetId="0" hidden="1">'i) F 1.2 HRD Fuel 100% Energy'!#REF!</definedName>
    <definedName name="Z_03CBBAE3_5E1E_11D4_B95C_000629B12FF7_.wvu.PrintArea" localSheetId="1" hidden="1">'ii) F1.2 Holyrood Fuel 100% Dem'!#REF!</definedName>
    <definedName name="Z_03CBBAE3_5E1E_11D4_B95C_000629B12FF7_.wvu.PrintArea" localSheetId="2" hidden="1">'iii) F1.2  HRF Fuel Capacity'!#REF!</definedName>
    <definedName name="Z_03CBBAE3_5E1E_11D4_B95C_000629B12FF7_.wvu.PrintArea" localSheetId="3" hidden="1">'iv) G 1.2 HRD Fuel 100% Energy'!#REF!</definedName>
    <definedName name="Z_03CBBAE3_5E1E_11D4_B95C_000629B12FF7_.wvu.PrintArea" localSheetId="4" hidden="1">'v) G1.2 HRD Fuel 100% Demand'!#REF!</definedName>
    <definedName name="Z_03CBBAE3_5E1E_11D4_B95C_000629B12FF7_.wvu.PrintArea" localSheetId="5" hidden="1">'vi) G1.2 HRD Capacity'!#REF!</definedName>
    <definedName name="Z_03CBBAE4_5E1E_11D4_B95C_000629B12FF7_.wvu.PrintArea" localSheetId="0" hidden="1">'i) F 1.2 HRD Fuel 100% Energy'!#REF!</definedName>
    <definedName name="Z_03CBBAE4_5E1E_11D4_B95C_000629B12FF7_.wvu.PrintArea" localSheetId="1" hidden="1">'ii) F1.2 Holyrood Fuel 100% Dem'!#REF!</definedName>
    <definedName name="Z_03CBBAE4_5E1E_11D4_B95C_000629B12FF7_.wvu.PrintArea" localSheetId="2" hidden="1">'iii) F1.2  HRF Fuel Capacity'!#REF!</definedName>
    <definedName name="Z_03CBBAE4_5E1E_11D4_B95C_000629B12FF7_.wvu.PrintArea" localSheetId="3" hidden="1">'iv) G 1.2 HRD Fuel 100% Energy'!#REF!</definedName>
    <definedName name="Z_03CBBAE4_5E1E_11D4_B95C_000629B12FF7_.wvu.PrintArea" localSheetId="4" hidden="1">'v) G1.2 HRD Fuel 100% Demand'!#REF!</definedName>
    <definedName name="Z_03CBBAE4_5E1E_11D4_B95C_000629B12FF7_.wvu.PrintArea" localSheetId="5" hidden="1">'vi) G1.2 HRD Capacity'!#REF!</definedName>
    <definedName name="Z_03CBBAE5_5E1E_11D4_B95C_000629B12FF7_.wvu.PrintArea" localSheetId="0" hidden="1">'i) F 1.2 HRD Fuel 100% Energy'!#REF!</definedName>
    <definedName name="Z_03CBBAE5_5E1E_11D4_B95C_000629B12FF7_.wvu.PrintArea" localSheetId="1" hidden="1">'ii) F1.2 Holyrood Fuel 100% Dem'!#REF!</definedName>
    <definedName name="Z_03CBBAE5_5E1E_11D4_B95C_000629B12FF7_.wvu.PrintArea" localSheetId="2" hidden="1">'iii) F1.2  HRF Fuel Capacity'!#REF!</definedName>
    <definedName name="Z_03CBBAE5_5E1E_11D4_B95C_000629B12FF7_.wvu.PrintArea" localSheetId="3" hidden="1">'iv) G 1.2 HRD Fuel 100% Energy'!#REF!</definedName>
    <definedName name="Z_03CBBAE5_5E1E_11D4_B95C_000629B12FF7_.wvu.PrintArea" localSheetId="4" hidden="1">'v) G1.2 HRD Fuel 100% Demand'!#REF!</definedName>
    <definedName name="Z_03CBBAE5_5E1E_11D4_B95C_000629B12FF7_.wvu.PrintArea" localSheetId="5" hidden="1">'vi) G1.2 HRD Capacity'!#REF!</definedName>
    <definedName name="Z_03CBBAE6_5E1E_11D4_B95C_000629B12FF7_.wvu.PrintArea" localSheetId="0" hidden="1">'i) F 1.2 HRD Fuel 100% Energy'!#REF!</definedName>
    <definedName name="Z_03CBBAE6_5E1E_11D4_B95C_000629B12FF7_.wvu.PrintArea" localSheetId="1" hidden="1">'ii) F1.2 Holyrood Fuel 100% Dem'!#REF!</definedName>
    <definedName name="Z_03CBBAE6_5E1E_11D4_B95C_000629B12FF7_.wvu.PrintArea" localSheetId="2" hidden="1">'iii) F1.2  HRF Fuel Capacity'!#REF!</definedName>
    <definedName name="Z_03CBBAE6_5E1E_11D4_B95C_000629B12FF7_.wvu.PrintArea" localSheetId="3" hidden="1">'iv) G 1.2 HRD Fuel 100% Energy'!#REF!</definedName>
    <definedName name="Z_03CBBAE6_5E1E_11D4_B95C_000629B12FF7_.wvu.PrintArea" localSheetId="4" hidden="1">'v) G1.2 HRD Fuel 100% Demand'!#REF!</definedName>
    <definedName name="Z_03CBBAE6_5E1E_11D4_B95C_000629B12FF7_.wvu.PrintArea" localSheetId="5" hidden="1">'vi) G1.2 HRD Capacity'!#REF!</definedName>
    <definedName name="Z_03CBBAE7_5E1E_11D4_B95C_000629B12FF7_.wvu.PrintArea" localSheetId="0" hidden="1">'i) F 1.2 HRD Fuel 100% Energy'!#REF!</definedName>
    <definedName name="Z_03CBBAE7_5E1E_11D4_B95C_000629B12FF7_.wvu.PrintArea" localSheetId="1" hidden="1">'ii) F1.2 Holyrood Fuel 100% Dem'!#REF!</definedName>
    <definedName name="Z_03CBBAE7_5E1E_11D4_B95C_000629B12FF7_.wvu.PrintArea" localSheetId="2" hidden="1">'iii) F1.2  HRF Fuel Capacity'!#REF!</definedName>
    <definedName name="Z_03CBBAE7_5E1E_11D4_B95C_000629B12FF7_.wvu.PrintArea" localSheetId="3" hidden="1">'iv) G 1.2 HRD Fuel 100% Energy'!#REF!</definedName>
    <definedName name="Z_03CBBAE7_5E1E_11D4_B95C_000629B12FF7_.wvu.PrintArea" localSheetId="4" hidden="1">'v) G1.2 HRD Fuel 100% Demand'!#REF!</definedName>
    <definedName name="Z_03CBBAE7_5E1E_11D4_B95C_000629B12FF7_.wvu.PrintArea" localSheetId="5" hidden="1">'vi) G1.2 HRD Capacity'!#REF!</definedName>
    <definedName name="Z_03CBBAEF_5E1E_11D4_B95C_000629B12FF7_.wvu.PrintArea" localSheetId="0" hidden="1">'i) F 1.2 HRD Fuel 100% Energy'!#REF!</definedName>
    <definedName name="Z_03CBBAEF_5E1E_11D4_B95C_000629B12FF7_.wvu.PrintArea" localSheetId="1" hidden="1">'ii) F1.2 Holyrood Fuel 100% Dem'!#REF!</definedName>
    <definedName name="Z_03CBBAEF_5E1E_11D4_B95C_000629B12FF7_.wvu.PrintArea" localSheetId="2" hidden="1">'iii) F1.2  HRF Fuel Capacity'!#REF!</definedName>
    <definedName name="Z_03CBBAEF_5E1E_11D4_B95C_000629B12FF7_.wvu.PrintArea" localSheetId="3" hidden="1">'iv) G 1.2 HRD Fuel 100% Energy'!#REF!</definedName>
    <definedName name="Z_03CBBAEF_5E1E_11D4_B95C_000629B12FF7_.wvu.PrintArea" localSheetId="4" hidden="1">'v) G1.2 HRD Fuel 100% Demand'!#REF!</definedName>
    <definedName name="Z_03CBBAEF_5E1E_11D4_B95C_000629B12FF7_.wvu.PrintArea" localSheetId="5" hidden="1">'vi) G1.2 HRD Capacity'!#REF!</definedName>
    <definedName name="Z_03CBBAEF_5E1E_11D4_B95C_000629B12FF7_.wvu.Rows" localSheetId="1" hidden="1">#REF!</definedName>
    <definedName name="Z_03CBBAEF_5E1E_11D4_B95C_000629B12FF7_.wvu.Rows" localSheetId="2" hidden="1">#REF!</definedName>
    <definedName name="Z_03CBBAEF_5E1E_11D4_B95C_000629B12FF7_.wvu.Rows" localSheetId="3" hidden="1">#REF!</definedName>
    <definedName name="Z_03CBBAEF_5E1E_11D4_B95C_000629B12FF7_.wvu.Rows" localSheetId="4" hidden="1">#REF!</definedName>
    <definedName name="Z_03CBBAEF_5E1E_11D4_B95C_000629B12FF7_.wvu.Rows" localSheetId="5" hidden="1">#REF!</definedName>
    <definedName name="Z_03CBBAEF_5E1E_11D4_B95C_000629B12FF7_.wvu.Rows" hidden="1">#REF!</definedName>
    <definedName name="Z_03CBBAF0_5E1E_11D4_B95C_000629B12FF7_.wvu.PrintArea" localSheetId="0" hidden="1">'i) F 1.2 HRD Fuel 100% Energy'!#REF!</definedName>
    <definedName name="Z_03CBBAF0_5E1E_11D4_B95C_000629B12FF7_.wvu.PrintArea" localSheetId="1" hidden="1">'ii) F1.2 Holyrood Fuel 100% Dem'!#REF!</definedName>
    <definedName name="Z_03CBBAF0_5E1E_11D4_B95C_000629B12FF7_.wvu.PrintArea" localSheetId="2" hidden="1">'iii) F1.2  HRF Fuel Capacity'!#REF!</definedName>
    <definedName name="Z_03CBBAF0_5E1E_11D4_B95C_000629B12FF7_.wvu.PrintArea" localSheetId="3" hidden="1">'iv) G 1.2 HRD Fuel 100% Energy'!#REF!</definedName>
    <definedName name="Z_03CBBAF0_5E1E_11D4_B95C_000629B12FF7_.wvu.PrintArea" localSheetId="4" hidden="1">'v) G1.2 HRD Fuel 100% Demand'!#REF!</definedName>
    <definedName name="Z_03CBBAF0_5E1E_11D4_B95C_000629B12FF7_.wvu.PrintArea" localSheetId="5" hidden="1">'vi) G1.2 HRD Capacity'!#REF!</definedName>
    <definedName name="Z_03CBBAF1_5E1E_11D4_B95C_000629B12FF7_.wvu.PrintArea" localSheetId="0" hidden="1">'i) F 1.2 HRD Fuel 100% Energy'!#REF!</definedName>
    <definedName name="Z_03CBBAF1_5E1E_11D4_B95C_000629B12FF7_.wvu.PrintArea" localSheetId="1" hidden="1">'ii) F1.2 Holyrood Fuel 100% Dem'!#REF!</definedName>
    <definedName name="Z_03CBBAF1_5E1E_11D4_B95C_000629B12FF7_.wvu.PrintArea" localSheetId="2" hidden="1">'iii) F1.2  HRF Fuel Capacity'!#REF!</definedName>
    <definedName name="Z_03CBBAF1_5E1E_11D4_B95C_000629B12FF7_.wvu.PrintArea" localSheetId="3" hidden="1">'iv) G 1.2 HRD Fuel 100% Energy'!#REF!</definedName>
    <definedName name="Z_03CBBAF1_5E1E_11D4_B95C_000629B12FF7_.wvu.PrintArea" localSheetId="4" hidden="1">'v) G1.2 HRD Fuel 100% Demand'!#REF!</definedName>
    <definedName name="Z_03CBBAF1_5E1E_11D4_B95C_000629B12FF7_.wvu.PrintArea" localSheetId="5" hidden="1">'vi) G1.2 HRD Capacity'!#REF!</definedName>
    <definedName name="Z_03CBBAF3_5E1E_11D4_B95C_000629B12FF7_.wvu.PrintArea" localSheetId="0" hidden="1">'i) F 1.2 HRD Fuel 100% Energy'!#REF!</definedName>
    <definedName name="Z_03CBBAF3_5E1E_11D4_B95C_000629B12FF7_.wvu.PrintArea" localSheetId="1" hidden="1">'ii) F1.2 Holyrood Fuel 100% Dem'!#REF!</definedName>
    <definedName name="Z_03CBBAF3_5E1E_11D4_B95C_000629B12FF7_.wvu.PrintArea" localSheetId="2" hidden="1">'iii) F1.2  HRF Fuel Capacity'!#REF!</definedName>
    <definedName name="Z_03CBBAF3_5E1E_11D4_B95C_000629B12FF7_.wvu.PrintArea" localSheetId="3" hidden="1">'iv) G 1.2 HRD Fuel 100% Energy'!#REF!</definedName>
    <definedName name="Z_03CBBAF3_5E1E_11D4_B95C_000629B12FF7_.wvu.PrintArea" localSheetId="4" hidden="1">'v) G1.2 HRD Fuel 100% Demand'!#REF!</definedName>
    <definedName name="Z_03CBBAF3_5E1E_11D4_B95C_000629B12FF7_.wvu.PrintArea" localSheetId="5" hidden="1">'vi) G1.2 HRD Capacity'!#REF!</definedName>
    <definedName name="Z_03CBBAF3_5E1E_11D4_B95C_000629B12FF7_.wvu.Rows" localSheetId="1" hidden="1">#REF!</definedName>
    <definedName name="Z_03CBBAF3_5E1E_11D4_B95C_000629B12FF7_.wvu.Rows" localSheetId="2" hidden="1">#REF!</definedName>
    <definedName name="Z_03CBBAF3_5E1E_11D4_B95C_000629B12FF7_.wvu.Rows" localSheetId="3" hidden="1">#REF!</definedName>
    <definedName name="Z_03CBBAF3_5E1E_11D4_B95C_000629B12FF7_.wvu.Rows" localSheetId="4" hidden="1">#REF!</definedName>
    <definedName name="Z_03CBBAF3_5E1E_11D4_B95C_000629B12FF7_.wvu.Rows" localSheetId="5" hidden="1">#REF!</definedName>
    <definedName name="Z_03CBBAF3_5E1E_11D4_B95C_000629B12FF7_.wvu.Rows" hidden="1">#REF!</definedName>
    <definedName name="Z_03CBBAF4_5E1E_11D4_B95C_000629B12FF7_.wvu.PrintArea" localSheetId="0" hidden="1">'i) F 1.2 HRD Fuel 100% Energy'!#REF!</definedName>
    <definedName name="Z_03CBBAF4_5E1E_11D4_B95C_000629B12FF7_.wvu.PrintArea" localSheetId="1" hidden="1">'ii) F1.2 Holyrood Fuel 100% Dem'!#REF!</definedName>
    <definedName name="Z_03CBBAF4_5E1E_11D4_B95C_000629B12FF7_.wvu.PrintArea" localSheetId="2" hidden="1">'iii) F1.2  HRF Fuel Capacity'!#REF!</definedName>
    <definedName name="Z_03CBBAF4_5E1E_11D4_B95C_000629B12FF7_.wvu.PrintArea" localSheetId="3" hidden="1">'iv) G 1.2 HRD Fuel 100% Energy'!#REF!</definedName>
    <definedName name="Z_03CBBAF4_5E1E_11D4_B95C_000629B12FF7_.wvu.PrintArea" localSheetId="4" hidden="1">'v) G1.2 HRD Fuel 100% Demand'!#REF!</definedName>
    <definedName name="Z_03CBBAF4_5E1E_11D4_B95C_000629B12FF7_.wvu.PrintArea" localSheetId="5" hidden="1">'vi) G1.2 HRD Capacity'!#REF!</definedName>
    <definedName name="Z_03CBBAF5_5E1E_11D4_B95C_000629B12FF7_.wvu.PrintArea" localSheetId="0" hidden="1">'i) F 1.2 HRD Fuel 100% Energy'!#REF!</definedName>
    <definedName name="Z_03CBBAF5_5E1E_11D4_B95C_000629B12FF7_.wvu.PrintArea" localSheetId="1" hidden="1">'ii) F1.2 Holyrood Fuel 100% Dem'!#REF!</definedName>
    <definedName name="Z_03CBBAF5_5E1E_11D4_B95C_000629B12FF7_.wvu.PrintArea" localSheetId="2" hidden="1">'iii) F1.2  HRF Fuel Capacity'!#REF!</definedName>
    <definedName name="Z_03CBBAF5_5E1E_11D4_B95C_000629B12FF7_.wvu.PrintArea" localSheetId="3" hidden="1">'iv) G 1.2 HRD Fuel 100% Energy'!#REF!</definedName>
    <definedName name="Z_03CBBAF5_5E1E_11D4_B95C_000629B12FF7_.wvu.PrintArea" localSheetId="4" hidden="1">'v) G1.2 HRD Fuel 100% Demand'!#REF!</definedName>
    <definedName name="Z_03CBBAF5_5E1E_11D4_B95C_000629B12FF7_.wvu.PrintArea" localSheetId="5" hidden="1">'vi) G1.2 HRD Capacity'!#REF!</definedName>
    <definedName name="Z_03CBBAF5_5E1E_11D4_B95C_000629B12FF7_.wvu.Rows" localSheetId="1" hidden="1">#REF!</definedName>
    <definedName name="Z_03CBBAF5_5E1E_11D4_B95C_000629B12FF7_.wvu.Rows" localSheetId="2" hidden="1">#REF!</definedName>
    <definedName name="Z_03CBBAF5_5E1E_11D4_B95C_000629B12FF7_.wvu.Rows" localSheetId="3" hidden="1">#REF!</definedName>
    <definedName name="Z_03CBBAF5_5E1E_11D4_B95C_000629B12FF7_.wvu.Rows" localSheetId="4" hidden="1">#REF!</definedName>
    <definedName name="Z_03CBBAF5_5E1E_11D4_B95C_000629B12FF7_.wvu.Rows" localSheetId="5" hidden="1">#REF!</definedName>
    <definedName name="Z_03CBBAF5_5E1E_11D4_B95C_000629B12FF7_.wvu.Rows" hidden="1">#REF!</definedName>
    <definedName name="Z_03CBBAF7_5E1E_11D4_B95C_000629B12FF7_.wvu.PrintArea" localSheetId="0" hidden="1">'i) F 1.2 HRD Fuel 100% Energy'!#REF!</definedName>
    <definedName name="Z_03CBBAF7_5E1E_11D4_B95C_000629B12FF7_.wvu.PrintArea" localSheetId="1" hidden="1">'ii) F1.2 Holyrood Fuel 100% Dem'!#REF!</definedName>
    <definedName name="Z_03CBBAF7_5E1E_11D4_B95C_000629B12FF7_.wvu.PrintArea" localSheetId="2" hidden="1">'iii) F1.2  HRF Fuel Capacity'!#REF!</definedName>
    <definedName name="Z_03CBBAF7_5E1E_11D4_B95C_000629B12FF7_.wvu.PrintArea" localSheetId="3" hidden="1">'iv) G 1.2 HRD Fuel 100% Energy'!#REF!</definedName>
    <definedName name="Z_03CBBAF7_5E1E_11D4_B95C_000629B12FF7_.wvu.PrintArea" localSheetId="4" hidden="1">'v) G1.2 HRD Fuel 100% Demand'!#REF!</definedName>
    <definedName name="Z_03CBBAF7_5E1E_11D4_B95C_000629B12FF7_.wvu.PrintArea" localSheetId="5" hidden="1">'vi) G1.2 HRD Capacity'!#REF!</definedName>
    <definedName name="Z_03CBBAF8_5E1E_11D4_B95C_000629B12FF7_.wvu.PrintArea" localSheetId="0" hidden="1">'i) F 1.2 HRD Fuel 100% Energy'!#REF!</definedName>
    <definedName name="Z_03CBBAF8_5E1E_11D4_B95C_000629B12FF7_.wvu.PrintArea" localSheetId="1" hidden="1">'ii) F1.2 Holyrood Fuel 100% Dem'!#REF!</definedName>
    <definedName name="Z_03CBBAF8_5E1E_11D4_B95C_000629B12FF7_.wvu.PrintArea" localSheetId="2" hidden="1">'iii) F1.2  HRF Fuel Capacity'!#REF!</definedName>
    <definedName name="Z_03CBBAF8_5E1E_11D4_B95C_000629B12FF7_.wvu.PrintArea" localSheetId="3" hidden="1">'iv) G 1.2 HRD Fuel 100% Energy'!#REF!</definedName>
    <definedName name="Z_03CBBAF8_5E1E_11D4_B95C_000629B12FF7_.wvu.PrintArea" localSheetId="4" hidden="1">'v) G1.2 HRD Fuel 100% Demand'!#REF!</definedName>
    <definedName name="Z_03CBBAF8_5E1E_11D4_B95C_000629B12FF7_.wvu.PrintArea" localSheetId="5" hidden="1">'vi) G1.2 HRD Capacity'!#REF!</definedName>
    <definedName name="Z_03CBBAF9_5E1E_11D4_B95C_000629B12FF7_.wvu.PrintArea" localSheetId="0" hidden="1">'i) F 1.2 HRD Fuel 100% Energy'!#REF!</definedName>
    <definedName name="Z_03CBBAF9_5E1E_11D4_B95C_000629B12FF7_.wvu.PrintArea" localSheetId="1" hidden="1">'ii) F1.2 Holyrood Fuel 100% Dem'!#REF!</definedName>
    <definedName name="Z_03CBBAF9_5E1E_11D4_B95C_000629B12FF7_.wvu.PrintArea" localSheetId="2" hidden="1">'iii) F1.2  HRF Fuel Capacity'!#REF!</definedName>
    <definedName name="Z_03CBBAF9_5E1E_11D4_B95C_000629B12FF7_.wvu.PrintArea" localSheetId="3" hidden="1">'iv) G 1.2 HRD Fuel 100% Energy'!#REF!</definedName>
    <definedName name="Z_03CBBAF9_5E1E_11D4_B95C_000629B12FF7_.wvu.PrintArea" localSheetId="4" hidden="1">'v) G1.2 HRD Fuel 100% Demand'!#REF!</definedName>
    <definedName name="Z_03CBBAF9_5E1E_11D4_B95C_000629B12FF7_.wvu.PrintArea" localSheetId="5" hidden="1">'vi) G1.2 HRD Capacity'!#REF!</definedName>
    <definedName name="Z_03CBBAFC_5E1E_11D4_B95C_000629B12FF7_.wvu.PrintArea" localSheetId="0" hidden="1">'i) F 1.2 HRD Fuel 100% Energy'!#REF!</definedName>
    <definedName name="Z_03CBBAFC_5E1E_11D4_B95C_000629B12FF7_.wvu.PrintArea" localSheetId="1" hidden="1">'ii) F1.2 Holyrood Fuel 100% Dem'!#REF!</definedName>
    <definedName name="Z_03CBBAFC_5E1E_11D4_B95C_000629B12FF7_.wvu.PrintArea" localSheetId="2" hidden="1">'iii) F1.2  HRF Fuel Capacity'!#REF!</definedName>
    <definedName name="Z_03CBBAFC_5E1E_11D4_B95C_000629B12FF7_.wvu.PrintArea" localSheetId="3" hidden="1">'iv) G 1.2 HRD Fuel 100% Energy'!#REF!</definedName>
    <definedName name="Z_03CBBAFC_5E1E_11D4_B95C_000629B12FF7_.wvu.PrintArea" localSheetId="4" hidden="1">'v) G1.2 HRD Fuel 100% Demand'!#REF!</definedName>
    <definedName name="Z_03CBBAFC_5E1E_11D4_B95C_000629B12FF7_.wvu.PrintArea" localSheetId="5" hidden="1">'vi) G1.2 HRD Capacity'!#REF!</definedName>
    <definedName name="Z_03CBBAFD_5E1E_11D4_B95C_000629B12FF7_.wvu.PrintArea" localSheetId="0" hidden="1">'i) F 1.2 HRD Fuel 100% Energy'!#REF!</definedName>
    <definedName name="Z_03CBBAFD_5E1E_11D4_B95C_000629B12FF7_.wvu.PrintArea" localSheetId="1" hidden="1">'ii) F1.2 Holyrood Fuel 100% Dem'!#REF!</definedName>
    <definedName name="Z_03CBBAFD_5E1E_11D4_B95C_000629B12FF7_.wvu.PrintArea" localSheetId="2" hidden="1">'iii) F1.2  HRF Fuel Capacity'!#REF!</definedName>
    <definedName name="Z_03CBBAFD_5E1E_11D4_B95C_000629B12FF7_.wvu.PrintArea" localSheetId="3" hidden="1">'iv) G 1.2 HRD Fuel 100% Energy'!#REF!</definedName>
    <definedName name="Z_03CBBAFD_5E1E_11D4_B95C_000629B12FF7_.wvu.PrintArea" localSheetId="4" hidden="1">'v) G1.2 HRD Fuel 100% Demand'!#REF!</definedName>
    <definedName name="Z_03CBBAFD_5E1E_11D4_B95C_000629B12FF7_.wvu.PrintArea" localSheetId="5" hidden="1">'vi) G1.2 HRD Capacity'!#REF!</definedName>
    <definedName name="Z_03CBBB00_5E1E_11D4_B95C_000629B12FF7_.wvu.PrintArea" localSheetId="0" hidden="1">'i) F 1.2 HRD Fuel 100% Energy'!#REF!</definedName>
    <definedName name="Z_03CBBB00_5E1E_11D4_B95C_000629B12FF7_.wvu.PrintArea" localSheetId="1" hidden="1">'ii) F1.2 Holyrood Fuel 100% Dem'!#REF!</definedName>
    <definedName name="Z_03CBBB00_5E1E_11D4_B95C_000629B12FF7_.wvu.PrintArea" localSheetId="2" hidden="1">'iii) F1.2  HRF Fuel Capacity'!#REF!</definedName>
    <definedName name="Z_03CBBB00_5E1E_11D4_B95C_000629B12FF7_.wvu.PrintArea" localSheetId="3" hidden="1">'iv) G 1.2 HRD Fuel 100% Energy'!#REF!</definedName>
    <definedName name="Z_03CBBB00_5E1E_11D4_B95C_000629B12FF7_.wvu.PrintArea" localSheetId="4" hidden="1">'v) G1.2 HRD Fuel 100% Demand'!#REF!</definedName>
    <definedName name="Z_03CBBB00_5E1E_11D4_B95C_000629B12FF7_.wvu.PrintArea" localSheetId="5" hidden="1">'vi) G1.2 HRD Capacity'!#REF!</definedName>
    <definedName name="Z_3C400EC2_ACB7_11D3_9DF6_400000008383_.wvu.Rows" localSheetId="1" hidden="1">#REF!,#REF!</definedName>
    <definedName name="Z_3C400EC2_ACB7_11D3_9DF6_400000008383_.wvu.Rows" localSheetId="2" hidden="1">#REF!,#REF!</definedName>
    <definedName name="Z_3C400EC2_ACB7_11D3_9DF6_400000008383_.wvu.Rows" hidden="1">#REF!,#REF!</definedName>
    <definedName name="Z_611827CC_4DD6_11D4_B95C_000629B12FF7_.wvu.PrintArea" localSheetId="0" hidden="1">'i) F 1.2 HRD Fuel 100% Energy'!#REF!</definedName>
    <definedName name="Z_611827CC_4DD6_11D4_B95C_000629B12FF7_.wvu.PrintArea" localSheetId="1" hidden="1">'ii) F1.2 Holyrood Fuel 100% Dem'!#REF!</definedName>
    <definedName name="Z_611827CC_4DD6_11D4_B95C_000629B12FF7_.wvu.PrintArea" localSheetId="2" hidden="1">'iii) F1.2  HRF Fuel Capacity'!#REF!</definedName>
    <definedName name="Z_611827CC_4DD6_11D4_B95C_000629B12FF7_.wvu.PrintArea" localSheetId="3" hidden="1">'iv) G 1.2 HRD Fuel 100% Energy'!#REF!</definedName>
    <definedName name="Z_611827CC_4DD6_11D4_B95C_000629B12FF7_.wvu.PrintArea" localSheetId="4" hidden="1">'v) G1.2 HRD Fuel 100% Demand'!#REF!</definedName>
    <definedName name="Z_611827CC_4DD6_11D4_B95C_000629B12FF7_.wvu.PrintArea" localSheetId="5" hidden="1">'vi) G1.2 HRD Capacity'!#REF!</definedName>
    <definedName name="Z_71AE21CD_5E32_11D4_B95C_000629B12FF7_.wvu.PrintArea" localSheetId="0" hidden="1">'i) F 1.2 HRD Fuel 100% Energy'!#REF!</definedName>
    <definedName name="Z_71AE21CD_5E32_11D4_B95C_000629B12FF7_.wvu.PrintArea" localSheetId="1" hidden="1">'ii) F1.2 Holyrood Fuel 100% Dem'!#REF!</definedName>
    <definedName name="Z_71AE21CD_5E32_11D4_B95C_000629B12FF7_.wvu.PrintArea" localSheetId="2" hidden="1">'iii) F1.2  HRF Fuel Capacity'!#REF!</definedName>
    <definedName name="Z_71AE21CD_5E32_11D4_B95C_000629B12FF7_.wvu.PrintArea" localSheetId="3" hidden="1">'iv) G 1.2 HRD Fuel 100% Energy'!#REF!</definedName>
    <definedName name="Z_71AE21CD_5E32_11D4_B95C_000629B12FF7_.wvu.PrintArea" localSheetId="4" hidden="1">'v) G1.2 HRD Fuel 100% Demand'!#REF!</definedName>
    <definedName name="Z_71AE21CD_5E32_11D4_B95C_000629B12FF7_.wvu.PrintArea" localSheetId="5" hidden="1">'vi) G1.2 HRD Capacity'!#REF!</definedName>
    <definedName name="Z_7DAC24BB_5E38_11D4_B95C_000629B12FF7_.wvu.PrintArea" localSheetId="0" hidden="1">'i) F 1.2 HRD Fuel 100% Energy'!#REF!</definedName>
    <definedName name="Z_7DAC24BB_5E38_11D4_B95C_000629B12FF7_.wvu.PrintArea" localSheetId="1" hidden="1">'ii) F1.2 Holyrood Fuel 100% Dem'!#REF!</definedName>
    <definedName name="Z_7DAC24BB_5E38_11D4_B95C_000629B12FF7_.wvu.PrintArea" localSheetId="2" hidden="1">'iii) F1.2  HRF Fuel Capacity'!#REF!</definedName>
    <definedName name="Z_7DAC24BB_5E38_11D4_B95C_000629B12FF7_.wvu.PrintArea" localSheetId="3" hidden="1">'iv) G 1.2 HRD Fuel 100% Energy'!#REF!</definedName>
    <definedName name="Z_7DAC24BB_5E38_11D4_B95C_000629B12FF7_.wvu.PrintArea" localSheetId="4" hidden="1">'v) G1.2 HRD Fuel 100% Demand'!#REF!</definedName>
    <definedName name="Z_7DAC24BB_5E38_11D4_B95C_000629B12FF7_.wvu.PrintArea" localSheetId="5" hidden="1">'vi) G1.2 HRD Capacity'!#REF!</definedName>
    <definedName name="Z_7DAC24BC_5E38_11D4_B95C_000629B12FF7_.wvu.Cols" localSheetId="1" hidden="1">#REF!,#REF!,#REF!,#REF!</definedName>
    <definedName name="Z_7DAC24BC_5E38_11D4_B95C_000629B12FF7_.wvu.Cols" localSheetId="2" hidden="1">#REF!,#REF!,#REF!,#REF!</definedName>
    <definedName name="Z_7DAC24BC_5E38_11D4_B95C_000629B12FF7_.wvu.Cols" localSheetId="3" hidden="1">#REF!,#REF!,#REF!,#REF!</definedName>
    <definedName name="Z_7DAC24BC_5E38_11D4_B95C_000629B12FF7_.wvu.Cols" localSheetId="4" hidden="1">#REF!,#REF!,#REF!,#REF!</definedName>
    <definedName name="Z_7DAC24BC_5E38_11D4_B95C_000629B12FF7_.wvu.Cols" localSheetId="5" hidden="1">#REF!,#REF!,#REF!,#REF!</definedName>
    <definedName name="Z_7DAC24BC_5E38_11D4_B95C_000629B12FF7_.wvu.Cols" hidden="1">#REF!,#REF!,#REF!,#REF!</definedName>
    <definedName name="Z_7DAC24BC_5E38_11D4_B95C_000629B12FF7_.wvu.PrintArea" localSheetId="0" hidden="1">'i) F 1.2 HRD Fuel 100% Energy'!#REF!</definedName>
    <definedName name="Z_7DAC24BC_5E38_11D4_B95C_000629B12FF7_.wvu.PrintArea" localSheetId="1" hidden="1">'ii) F1.2 Holyrood Fuel 100% Dem'!#REF!</definedName>
    <definedName name="Z_7DAC24BC_5E38_11D4_B95C_000629B12FF7_.wvu.PrintArea" localSheetId="2" hidden="1">'iii) F1.2  HRF Fuel Capacity'!#REF!</definedName>
    <definedName name="Z_7DAC24BC_5E38_11D4_B95C_000629B12FF7_.wvu.PrintArea" localSheetId="3" hidden="1">'iv) G 1.2 HRD Fuel 100% Energy'!#REF!</definedName>
    <definedName name="Z_7DAC24BC_5E38_11D4_B95C_000629B12FF7_.wvu.PrintArea" localSheetId="4" hidden="1">'v) G1.2 HRD Fuel 100% Demand'!#REF!</definedName>
    <definedName name="Z_7DAC24BC_5E38_11D4_B95C_000629B12FF7_.wvu.PrintArea" localSheetId="5" hidden="1">'vi) G1.2 HRD Capacity'!#REF!</definedName>
    <definedName name="Z_7DAC24BD_5E38_11D4_B95C_000629B12FF7_.wvu.Cols" localSheetId="1" hidden="1">#REF!,#REF!,#REF!,#REF!</definedName>
    <definedName name="Z_7DAC24BD_5E38_11D4_B95C_000629B12FF7_.wvu.Cols" localSheetId="2" hidden="1">#REF!,#REF!,#REF!,#REF!</definedName>
    <definedName name="Z_7DAC24BD_5E38_11D4_B95C_000629B12FF7_.wvu.Cols" localSheetId="3" hidden="1">#REF!,#REF!,#REF!,#REF!</definedName>
    <definedName name="Z_7DAC24BD_5E38_11D4_B95C_000629B12FF7_.wvu.Cols" localSheetId="4" hidden="1">#REF!,#REF!,#REF!,#REF!</definedName>
    <definedName name="Z_7DAC24BD_5E38_11D4_B95C_000629B12FF7_.wvu.Cols" localSheetId="5" hidden="1">#REF!,#REF!,#REF!,#REF!</definedName>
    <definedName name="Z_7DAC24BD_5E38_11D4_B95C_000629B12FF7_.wvu.Cols" hidden="1">#REF!,#REF!,#REF!,#REF!</definedName>
    <definedName name="Z_7DAC24BD_5E38_11D4_B95C_000629B12FF7_.wvu.PrintArea" localSheetId="0" hidden="1">'i) F 1.2 HRD Fuel 100% Energy'!$A$173:$I$203</definedName>
    <definedName name="Z_7DAC24BD_5E38_11D4_B95C_000629B12FF7_.wvu.PrintArea" localSheetId="1" hidden="1">'ii) F1.2 Holyrood Fuel 100% Dem'!$A$173:$I$203</definedName>
    <definedName name="Z_7DAC24BD_5E38_11D4_B95C_000629B12FF7_.wvu.PrintArea" localSheetId="2" hidden="1">'iii) F1.2  HRF Fuel Capacity'!$A$173:$I$203</definedName>
    <definedName name="Z_7DAC24BD_5E38_11D4_B95C_000629B12FF7_.wvu.PrintArea" localSheetId="3" hidden="1">'iv) G 1.2 HRD Fuel 100% Energy'!$A$173:$I$203</definedName>
    <definedName name="Z_7DAC24BD_5E38_11D4_B95C_000629B12FF7_.wvu.PrintArea" localSheetId="4" hidden="1">'v) G1.2 HRD Fuel 100% Demand'!$A$173:$I$203</definedName>
    <definedName name="Z_7DAC24BD_5E38_11D4_B95C_000629B12FF7_.wvu.PrintArea" localSheetId="5" hidden="1">'vi) G1.2 HRD Capacity'!$A$173:$I$203</definedName>
    <definedName name="Z_7DAC24BD_5E38_11D4_B95C_000629B12FF7_.wvu.Rows" localSheetId="1" hidden="1">'ii) F1.2 Holyrood Fuel 100% Dem'!$188:$189</definedName>
    <definedName name="Z_7DAC24BD_5E38_11D4_B95C_000629B12FF7_.wvu.Rows" localSheetId="2" hidden="1">'iii) F1.2  HRF Fuel Capacity'!$188:$189</definedName>
    <definedName name="Z_7DAC24BD_5E38_11D4_B95C_000629B12FF7_.wvu.Rows" localSheetId="3" hidden="1">'iv) G 1.2 HRD Fuel 100% Energy'!$188:$189</definedName>
    <definedName name="Z_7DAC24BD_5E38_11D4_B95C_000629B12FF7_.wvu.Rows" localSheetId="4" hidden="1">'v) G1.2 HRD Fuel 100% Demand'!$188:$189</definedName>
    <definedName name="Z_7DAC24BD_5E38_11D4_B95C_000629B12FF7_.wvu.Rows" localSheetId="5" hidden="1">'vi) G1.2 HRD Capacity'!$188:$189</definedName>
    <definedName name="Z_7DAC24BD_5E38_11D4_B95C_000629B12FF7_.wvu.Rows" hidden="1">'i) F 1.2 HRD Fuel 100% Energy'!$188:$189</definedName>
    <definedName name="Z_7DAC24D3_5E38_11D4_B95C_000629B12FF7_.wvu.PrintArea" localSheetId="0" hidden="1">'i) F 1.2 HRD Fuel 100% Energy'!#REF!</definedName>
    <definedName name="Z_7DAC24D3_5E38_11D4_B95C_000629B12FF7_.wvu.PrintArea" localSheetId="1" hidden="1">'ii) F1.2 Holyrood Fuel 100% Dem'!#REF!</definedName>
    <definedName name="Z_7DAC24D3_5E38_11D4_B95C_000629B12FF7_.wvu.PrintArea" localSheetId="2" hidden="1">'iii) F1.2  HRF Fuel Capacity'!#REF!</definedName>
    <definedName name="Z_7DAC24D3_5E38_11D4_B95C_000629B12FF7_.wvu.PrintArea" localSheetId="3" hidden="1">'iv) G 1.2 HRD Fuel 100% Energy'!#REF!</definedName>
    <definedName name="Z_7DAC24D3_5E38_11D4_B95C_000629B12FF7_.wvu.PrintArea" localSheetId="4" hidden="1">'v) G1.2 HRD Fuel 100% Demand'!#REF!</definedName>
    <definedName name="Z_7DAC24D3_5E38_11D4_B95C_000629B12FF7_.wvu.PrintArea" localSheetId="5" hidden="1">'vi) G1.2 HRD Capacity'!#REF!</definedName>
    <definedName name="Z_7DAC24D6_5E38_11D4_B95C_000629B12FF7_.wvu.PrintArea" localSheetId="0" hidden="1">'i) F 1.2 HRD Fuel 100% Energy'!#REF!</definedName>
    <definedName name="Z_7DAC24D6_5E38_11D4_B95C_000629B12FF7_.wvu.PrintArea" localSheetId="1" hidden="1">'ii) F1.2 Holyrood Fuel 100% Dem'!#REF!</definedName>
    <definedName name="Z_7DAC24D6_5E38_11D4_B95C_000629B12FF7_.wvu.PrintArea" localSheetId="2" hidden="1">'iii) F1.2  HRF Fuel Capacity'!#REF!</definedName>
    <definedName name="Z_7DAC24D6_5E38_11D4_B95C_000629B12FF7_.wvu.PrintArea" localSheetId="3" hidden="1">'iv) G 1.2 HRD Fuel 100% Energy'!#REF!</definedName>
    <definedName name="Z_7DAC24D6_5E38_11D4_B95C_000629B12FF7_.wvu.PrintArea" localSheetId="4" hidden="1">'v) G1.2 HRD Fuel 100% Demand'!#REF!</definedName>
    <definedName name="Z_7DAC24D6_5E38_11D4_B95C_000629B12FF7_.wvu.PrintArea" localSheetId="5" hidden="1">'vi) G1.2 HRD Capacity'!#REF!</definedName>
    <definedName name="Z_7DAC24D7_5E38_11D4_B95C_000629B12FF7_.wvu.PrintArea" localSheetId="0" hidden="1">'i) F 1.2 HRD Fuel 100% Energy'!#REF!</definedName>
    <definedName name="Z_7DAC24D7_5E38_11D4_B95C_000629B12FF7_.wvu.PrintArea" localSheetId="1" hidden="1">'ii) F1.2 Holyrood Fuel 100% Dem'!#REF!</definedName>
    <definedName name="Z_7DAC24D7_5E38_11D4_B95C_000629B12FF7_.wvu.PrintArea" localSheetId="2" hidden="1">'iii) F1.2  HRF Fuel Capacity'!#REF!</definedName>
    <definedName name="Z_7DAC24D7_5E38_11D4_B95C_000629B12FF7_.wvu.PrintArea" localSheetId="3" hidden="1">'iv) G 1.2 HRD Fuel 100% Energy'!#REF!</definedName>
    <definedName name="Z_7DAC24D7_5E38_11D4_B95C_000629B12FF7_.wvu.PrintArea" localSheetId="4" hidden="1">'v) G1.2 HRD Fuel 100% Demand'!#REF!</definedName>
    <definedName name="Z_7DAC24D7_5E38_11D4_B95C_000629B12FF7_.wvu.PrintArea" localSheetId="5" hidden="1">'vi) G1.2 HRD Capacity'!#REF!</definedName>
    <definedName name="Z_7DAC24D8_5E38_11D4_B95C_000629B12FF7_.wvu.PrintArea" localSheetId="0" hidden="1">'i) F 1.2 HRD Fuel 100% Energy'!#REF!</definedName>
    <definedName name="Z_7DAC24D8_5E38_11D4_B95C_000629B12FF7_.wvu.PrintArea" localSheetId="1" hidden="1">'ii) F1.2 Holyrood Fuel 100% Dem'!#REF!</definedName>
    <definedName name="Z_7DAC24D8_5E38_11D4_B95C_000629B12FF7_.wvu.PrintArea" localSheetId="2" hidden="1">'iii) F1.2  HRF Fuel Capacity'!#REF!</definedName>
    <definedName name="Z_7DAC24D8_5E38_11D4_B95C_000629B12FF7_.wvu.PrintArea" localSheetId="3" hidden="1">'iv) G 1.2 HRD Fuel 100% Energy'!#REF!</definedName>
    <definedName name="Z_7DAC24D8_5E38_11D4_B95C_000629B12FF7_.wvu.PrintArea" localSheetId="4" hidden="1">'v) G1.2 HRD Fuel 100% Demand'!#REF!</definedName>
    <definedName name="Z_7DAC24D8_5E38_11D4_B95C_000629B12FF7_.wvu.PrintArea" localSheetId="5" hidden="1">'vi) G1.2 HRD Capacity'!#REF!</definedName>
    <definedName name="Z_7DAC24D9_5E38_11D4_B95C_000629B12FF7_.wvu.PrintArea" localSheetId="0" hidden="1">'i) F 1.2 HRD Fuel 100% Energy'!#REF!</definedName>
    <definedName name="Z_7DAC24D9_5E38_11D4_B95C_000629B12FF7_.wvu.PrintArea" localSheetId="1" hidden="1">'ii) F1.2 Holyrood Fuel 100% Dem'!#REF!</definedName>
    <definedName name="Z_7DAC24D9_5E38_11D4_B95C_000629B12FF7_.wvu.PrintArea" localSheetId="2" hidden="1">'iii) F1.2  HRF Fuel Capacity'!#REF!</definedName>
    <definedName name="Z_7DAC24D9_5E38_11D4_B95C_000629B12FF7_.wvu.PrintArea" localSheetId="3" hidden="1">'iv) G 1.2 HRD Fuel 100% Energy'!#REF!</definedName>
    <definedName name="Z_7DAC24D9_5E38_11D4_B95C_000629B12FF7_.wvu.PrintArea" localSheetId="4" hidden="1">'v) G1.2 HRD Fuel 100% Demand'!#REF!</definedName>
    <definedName name="Z_7DAC24D9_5E38_11D4_B95C_000629B12FF7_.wvu.PrintArea" localSheetId="5" hidden="1">'vi) G1.2 HRD Capacity'!#REF!</definedName>
    <definedName name="Z_7DAC24DA_5E38_11D4_B95C_000629B12FF7_.wvu.PrintArea" localSheetId="0" hidden="1">'i) F 1.2 HRD Fuel 100% Energy'!#REF!</definedName>
    <definedName name="Z_7DAC24DA_5E38_11D4_B95C_000629B12FF7_.wvu.PrintArea" localSheetId="1" hidden="1">'ii) F1.2 Holyrood Fuel 100% Dem'!#REF!</definedName>
    <definedName name="Z_7DAC24DA_5E38_11D4_B95C_000629B12FF7_.wvu.PrintArea" localSheetId="2" hidden="1">'iii) F1.2  HRF Fuel Capacity'!#REF!</definedName>
    <definedName name="Z_7DAC24DA_5E38_11D4_B95C_000629B12FF7_.wvu.PrintArea" localSheetId="3" hidden="1">'iv) G 1.2 HRD Fuel 100% Energy'!#REF!</definedName>
    <definedName name="Z_7DAC24DA_5E38_11D4_B95C_000629B12FF7_.wvu.PrintArea" localSheetId="4" hidden="1">'v) G1.2 HRD Fuel 100% Demand'!#REF!</definedName>
    <definedName name="Z_7DAC24DA_5E38_11D4_B95C_000629B12FF7_.wvu.PrintArea" localSheetId="5" hidden="1">'vi) G1.2 HRD Capacity'!#REF!</definedName>
    <definedName name="Z_7DAC24DB_5E38_11D4_B95C_000629B12FF7_.wvu.PrintArea" localSheetId="0" hidden="1">'i) F 1.2 HRD Fuel 100% Energy'!#REF!</definedName>
    <definedName name="Z_7DAC24DB_5E38_11D4_B95C_000629B12FF7_.wvu.PrintArea" localSheetId="1" hidden="1">'ii) F1.2 Holyrood Fuel 100% Dem'!#REF!</definedName>
    <definedName name="Z_7DAC24DB_5E38_11D4_B95C_000629B12FF7_.wvu.PrintArea" localSheetId="2" hidden="1">'iii) F1.2  HRF Fuel Capacity'!#REF!</definedName>
    <definedName name="Z_7DAC24DB_5E38_11D4_B95C_000629B12FF7_.wvu.PrintArea" localSheetId="3" hidden="1">'iv) G 1.2 HRD Fuel 100% Energy'!#REF!</definedName>
    <definedName name="Z_7DAC24DB_5E38_11D4_B95C_000629B12FF7_.wvu.PrintArea" localSheetId="4" hidden="1">'v) G1.2 HRD Fuel 100% Demand'!#REF!</definedName>
    <definedName name="Z_7DAC24DB_5E38_11D4_B95C_000629B12FF7_.wvu.PrintArea" localSheetId="5" hidden="1">'vi) G1.2 HRD Capacity'!#REF!</definedName>
    <definedName name="Z_849B6680_4766_11D4_B95C_000629B12FF7_.wvu.PrintArea" localSheetId="0" hidden="1">'i) F 1.2 HRD Fuel 100% Energy'!#REF!</definedName>
    <definedName name="Z_849B6680_4766_11D4_B95C_000629B12FF7_.wvu.PrintArea" localSheetId="1" hidden="1">'ii) F1.2 Holyrood Fuel 100% Dem'!#REF!</definedName>
    <definedName name="Z_849B6680_4766_11D4_B95C_000629B12FF7_.wvu.PrintArea" localSheetId="2" hidden="1">'iii) F1.2  HRF Fuel Capacity'!#REF!</definedName>
    <definedName name="Z_849B6680_4766_11D4_B95C_000629B12FF7_.wvu.PrintArea" localSheetId="3" hidden="1">'iv) G 1.2 HRD Fuel 100% Energy'!#REF!</definedName>
    <definedName name="Z_849B6680_4766_11D4_B95C_000629B12FF7_.wvu.PrintArea" localSheetId="4" hidden="1">'v) G1.2 HRD Fuel 100% Demand'!#REF!</definedName>
    <definedName name="Z_849B6680_4766_11D4_B95C_000629B12FF7_.wvu.PrintArea" localSheetId="5" hidden="1">'vi) G1.2 HRD Capacity'!#REF!</definedName>
    <definedName name="Z_849B6682_4766_11D4_B95C_000629B12FF7_.wvu.PrintArea" localSheetId="0" hidden="1">'i) F 1.2 HRD Fuel 100% Energy'!#REF!</definedName>
    <definedName name="Z_849B6682_4766_11D4_B95C_000629B12FF7_.wvu.PrintArea" localSheetId="1" hidden="1">'ii) F1.2 Holyrood Fuel 100% Dem'!#REF!</definedName>
    <definedName name="Z_849B6682_4766_11D4_B95C_000629B12FF7_.wvu.PrintArea" localSheetId="2" hidden="1">'iii) F1.2  HRF Fuel Capacity'!#REF!</definedName>
    <definedName name="Z_849B6682_4766_11D4_B95C_000629B12FF7_.wvu.PrintArea" localSheetId="3" hidden="1">'iv) G 1.2 HRD Fuel 100% Energy'!#REF!</definedName>
    <definedName name="Z_849B6682_4766_11D4_B95C_000629B12FF7_.wvu.PrintArea" localSheetId="4" hidden="1">'v) G1.2 HRD Fuel 100% Demand'!#REF!</definedName>
    <definedName name="Z_849B6682_4766_11D4_B95C_000629B12FF7_.wvu.PrintArea" localSheetId="5" hidden="1">'vi) G1.2 HRD Capacity'!#REF!</definedName>
    <definedName name="Z_9825D850_4DC5_11D4_B95C_000629B12FF7_.wvu.PrintArea" localSheetId="0" hidden="1">'i) F 1.2 HRD Fuel 100% Energy'!#REF!</definedName>
    <definedName name="Z_9825D850_4DC5_11D4_B95C_000629B12FF7_.wvu.PrintArea" localSheetId="1" hidden="1">'ii) F1.2 Holyrood Fuel 100% Dem'!#REF!</definedName>
    <definedName name="Z_9825D850_4DC5_11D4_B95C_000629B12FF7_.wvu.PrintArea" localSheetId="2" hidden="1">'iii) F1.2  HRF Fuel Capacity'!#REF!</definedName>
    <definedName name="Z_9825D850_4DC5_11D4_B95C_000629B12FF7_.wvu.PrintArea" localSheetId="3" hidden="1">'iv) G 1.2 HRD Fuel 100% Energy'!#REF!</definedName>
    <definedName name="Z_9825D850_4DC5_11D4_B95C_000629B12FF7_.wvu.PrintArea" localSheetId="4" hidden="1">'v) G1.2 HRD Fuel 100% Demand'!#REF!</definedName>
    <definedName name="Z_9825D850_4DC5_11D4_B95C_000629B12FF7_.wvu.PrintArea" localSheetId="5" hidden="1">'vi) G1.2 HRD Capacity'!#REF!</definedName>
    <definedName name="Z_9825D868_4DC5_11D4_B95C_000629B12FF7_.wvu.PrintArea" localSheetId="0" hidden="1">'i) F 1.2 HRD Fuel 100% Energy'!#REF!</definedName>
    <definedName name="Z_9825D868_4DC5_11D4_B95C_000629B12FF7_.wvu.PrintArea" localSheetId="1" hidden="1">'ii) F1.2 Holyrood Fuel 100% Dem'!#REF!</definedName>
    <definedName name="Z_9825D868_4DC5_11D4_B95C_000629B12FF7_.wvu.PrintArea" localSheetId="2" hidden="1">'iii) F1.2  HRF Fuel Capacity'!#REF!</definedName>
    <definedName name="Z_9825D868_4DC5_11D4_B95C_000629B12FF7_.wvu.PrintArea" localSheetId="3" hidden="1">'iv) G 1.2 HRD Fuel 100% Energy'!#REF!</definedName>
    <definedName name="Z_9825D868_4DC5_11D4_B95C_000629B12FF7_.wvu.PrintArea" localSheetId="4" hidden="1">'v) G1.2 HRD Fuel 100% Demand'!#REF!</definedName>
    <definedName name="Z_9825D868_4DC5_11D4_B95C_000629B12FF7_.wvu.PrintArea" localSheetId="5" hidden="1">'vi) G1.2 HRD Capacity'!#REF!</definedName>
    <definedName name="Z_9F7039ED_5F0E_11D4_B95C_000629B12FF7_.wvu.PrintArea" localSheetId="0" hidden="1">'i) F 1.2 HRD Fuel 100% Energy'!#REF!</definedName>
    <definedName name="Z_9F7039ED_5F0E_11D4_B95C_000629B12FF7_.wvu.PrintArea" localSheetId="1" hidden="1">'ii) F1.2 Holyrood Fuel 100% Dem'!#REF!</definedName>
    <definedName name="Z_9F7039ED_5F0E_11D4_B95C_000629B12FF7_.wvu.PrintArea" localSheetId="2" hidden="1">'iii) F1.2  HRF Fuel Capacity'!#REF!</definedName>
    <definedName name="Z_9F7039ED_5F0E_11D4_B95C_000629B12FF7_.wvu.PrintArea" localSheetId="3" hidden="1">'iv) G 1.2 HRD Fuel 100% Energy'!#REF!</definedName>
    <definedName name="Z_9F7039ED_5F0E_11D4_B95C_000629B12FF7_.wvu.PrintArea" localSheetId="4" hidden="1">'v) G1.2 HRD Fuel 100% Demand'!#REF!</definedName>
    <definedName name="Z_9F7039ED_5F0E_11D4_B95C_000629B12FF7_.wvu.PrintArea" localSheetId="5" hidden="1">'vi) G1.2 HRD Capacity'!#REF!</definedName>
    <definedName name="Z_9F7039EE_5F0E_11D4_B95C_000629B12FF7_.wvu.PrintArea" localSheetId="0" hidden="1">'i) F 1.2 HRD Fuel 100% Energy'!#REF!</definedName>
    <definedName name="Z_9F7039EE_5F0E_11D4_B95C_000629B12FF7_.wvu.PrintArea" localSheetId="1" hidden="1">'ii) F1.2 Holyrood Fuel 100% Dem'!#REF!</definedName>
    <definedName name="Z_9F7039EE_5F0E_11D4_B95C_000629B12FF7_.wvu.PrintArea" localSheetId="2" hidden="1">'iii) F1.2  HRF Fuel Capacity'!#REF!</definedName>
    <definedName name="Z_9F7039EE_5F0E_11D4_B95C_000629B12FF7_.wvu.PrintArea" localSheetId="3" hidden="1">'iv) G 1.2 HRD Fuel 100% Energy'!#REF!</definedName>
    <definedName name="Z_9F7039EE_5F0E_11D4_B95C_000629B12FF7_.wvu.PrintArea" localSheetId="4" hidden="1">'v) G1.2 HRD Fuel 100% Demand'!#REF!</definedName>
    <definedName name="Z_9F7039EE_5F0E_11D4_B95C_000629B12FF7_.wvu.PrintArea" localSheetId="5" hidden="1">'vi) G1.2 HRD Capacity'!#REF!</definedName>
    <definedName name="Z_9F7039EF_5F0E_11D4_B95C_000629B12FF7_.wvu.PrintArea" localSheetId="0" hidden="1">'i) F 1.2 HRD Fuel 100% Energy'!#REF!</definedName>
    <definedName name="Z_9F7039EF_5F0E_11D4_B95C_000629B12FF7_.wvu.PrintArea" localSheetId="1" hidden="1">'ii) F1.2 Holyrood Fuel 100% Dem'!#REF!</definedName>
    <definedName name="Z_9F7039EF_5F0E_11D4_B95C_000629B12FF7_.wvu.PrintArea" localSheetId="2" hidden="1">'iii) F1.2  HRF Fuel Capacity'!#REF!</definedName>
    <definedName name="Z_9F7039EF_5F0E_11D4_B95C_000629B12FF7_.wvu.PrintArea" localSheetId="3" hidden="1">'iv) G 1.2 HRD Fuel 100% Energy'!#REF!</definedName>
    <definedName name="Z_9F7039EF_5F0E_11D4_B95C_000629B12FF7_.wvu.PrintArea" localSheetId="4" hidden="1">'v) G1.2 HRD Fuel 100% Demand'!#REF!</definedName>
    <definedName name="Z_9F7039EF_5F0E_11D4_B95C_000629B12FF7_.wvu.PrintArea" localSheetId="5" hidden="1">'vi) G1.2 HRD Capacity'!#REF!</definedName>
    <definedName name="Z_9F7039F0_5F0E_11D4_B95C_000629B12FF7_.wvu.PrintArea" localSheetId="0" hidden="1">'i) F 1.2 HRD Fuel 100% Energy'!#REF!</definedName>
    <definedName name="Z_9F7039F0_5F0E_11D4_B95C_000629B12FF7_.wvu.PrintArea" localSheetId="1" hidden="1">'ii) F1.2 Holyrood Fuel 100% Dem'!#REF!</definedName>
    <definedName name="Z_9F7039F0_5F0E_11D4_B95C_000629B12FF7_.wvu.PrintArea" localSheetId="2" hidden="1">'iii) F1.2  HRF Fuel Capacity'!#REF!</definedName>
    <definedName name="Z_9F7039F0_5F0E_11D4_B95C_000629B12FF7_.wvu.PrintArea" localSheetId="3" hidden="1">'iv) G 1.2 HRD Fuel 100% Energy'!#REF!</definedName>
    <definedName name="Z_9F7039F0_5F0E_11D4_B95C_000629B12FF7_.wvu.PrintArea" localSheetId="4" hidden="1">'v) G1.2 HRD Fuel 100% Demand'!#REF!</definedName>
    <definedName name="Z_9F7039F0_5F0E_11D4_B95C_000629B12FF7_.wvu.PrintArea" localSheetId="5" hidden="1">'vi) G1.2 HRD Capacity'!#REF!</definedName>
    <definedName name="Z_9F7039F0_5F0E_11D4_B95C_000629B12FF7_.wvu.Rows" localSheetId="1" hidden="1">#REF!,#REF!,#REF!,#REF!,#REF!</definedName>
    <definedName name="Z_9F7039F0_5F0E_11D4_B95C_000629B12FF7_.wvu.Rows" localSheetId="2" hidden="1">#REF!,#REF!,#REF!,#REF!,#REF!</definedName>
    <definedName name="Z_9F7039F0_5F0E_11D4_B95C_000629B12FF7_.wvu.Rows" localSheetId="3" hidden="1">#REF!,#REF!,#REF!,#REF!,#REF!</definedName>
    <definedName name="Z_9F7039F0_5F0E_11D4_B95C_000629B12FF7_.wvu.Rows" localSheetId="4" hidden="1">#REF!,#REF!,#REF!,#REF!,#REF!</definedName>
    <definedName name="Z_9F7039F0_5F0E_11D4_B95C_000629B12FF7_.wvu.Rows" localSheetId="5" hidden="1">#REF!,#REF!,#REF!,#REF!,#REF!</definedName>
    <definedName name="Z_9F7039F0_5F0E_11D4_B95C_000629B12FF7_.wvu.Rows" hidden="1">#REF!,#REF!,#REF!,#REF!,#REF!</definedName>
    <definedName name="Z_9F7039F1_5F0E_11D4_B95C_000629B12FF7_.wvu.PrintArea" localSheetId="0" hidden="1">'i) F 1.2 HRD Fuel 100% Energy'!#REF!</definedName>
    <definedName name="Z_9F7039F1_5F0E_11D4_B95C_000629B12FF7_.wvu.PrintArea" localSheetId="1" hidden="1">'ii) F1.2 Holyrood Fuel 100% Dem'!#REF!</definedName>
    <definedName name="Z_9F7039F1_5F0E_11D4_B95C_000629B12FF7_.wvu.PrintArea" localSheetId="2" hidden="1">'iii) F1.2  HRF Fuel Capacity'!#REF!</definedName>
    <definedName name="Z_9F7039F1_5F0E_11D4_B95C_000629B12FF7_.wvu.PrintArea" localSheetId="3" hidden="1">'iv) G 1.2 HRD Fuel 100% Energy'!#REF!</definedName>
    <definedName name="Z_9F7039F1_5F0E_11D4_B95C_000629B12FF7_.wvu.PrintArea" localSheetId="4" hidden="1">'v) G1.2 HRD Fuel 100% Demand'!#REF!</definedName>
    <definedName name="Z_9F7039F1_5F0E_11D4_B95C_000629B12FF7_.wvu.PrintArea" localSheetId="5" hidden="1">'vi) G1.2 HRD Capacity'!#REF!</definedName>
    <definedName name="Z_9F7039F1_5F0E_11D4_B95C_000629B12FF7_.wvu.Rows" localSheetId="1" hidden="1">#REF!</definedName>
    <definedName name="Z_9F7039F1_5F0E_11D4_B95C_000629B12FF7_.wvu.Rows" localSheetId="2" hidden="1">#REF!</definedName>
    <definedName name="Z_9F7039F1_5F0E_11D4_B95C_000629B12FF7_.wvu.Rows" localSheetId="3" hidden="1">#REF!</definedName>
    <definedName name="Z_9F7039F1_5F0E_11D4_B95C_000629B12FF7_.wvu.Rows" localSheetId="4" hidden="1">#REF!</definedName>
    <definedName name="Z_9F7039F1_5F0E_11D4_B95C_000629B12FF7_.wvu.Rows" localSheetId="5" hidden="1">#REF!</definedName>
    <definedName name="Z_9F7039F1_5F0E_11D4_B95C_000629B12FF7_.wvu.Rows" hidden="1">#REF!</definedName>
    <definedName name="Z_9F7039F2_5F0E_11D4_B95C_000629B12FF7_.wvu.PrintArea" localSheetId="0" hidden="1">'i) F 1.2 HRD Fuel 100% Energy'!#REF!</definedName>
    <definedName name="Z_9F7039F2_5F0E_11D4_B95C_000629B12FF7_.wvu.PrintArea" localSheetId="1" hidden="1">'ii) F1.2 Holyrood Fuel 100% Dem'!#REF!</definedName>
    <definedName name="Z_9F7039F2_5F0E_11D4_B95C_000629B12FF7_.wvu.PrintArea" localSheetId="2" hidden="1">'iii) F1.2  HRF Fuel Capacity'!#REF!</definedName>
    <definedName name="Z_9F7039F2_5F0E_11D4_B95C_000629B12FF7_.wvu.PrintArea" localSheetId="3" hidden="1">'iv) G 1.2 HRD Fuel 100% Energy'!#REF!</definedName>
    <definedName name="Z_9F7039F2_5F0E_11D4_B95C_000629B12FF7_.wvu.PrintArea" localSheetId="4" hidden="1">'v) G1.2 HRD Fuel 100% Demand'!#REF!</definedName>
    <definedName name="Z_9F7039F2_5F0E_11D4_B95C_000629B12FF7_.wvu.PrintArea" localSheetId="5" hidden="1">'vi) G1.2 HRD Capacity'!#REF!</definedName>
    <definedName name="Z_9F7039F3_5F0E_11D4_B95C_000629B12FF7_.wvu.PrintArea" localSheetId="0" hidden="1">'i) F 1.2 HRD Fuel 100% Energy'!#REF!</definedName>
    <definedName name="Z_9F7039F3_5F0E_11D4_B95C_000629B12FF7_.wvu.PrintArea" localSheetId="1" hidden="1">'ii) F1.2 Holyrood Fuel 100% Dem'!#REF!</definedName>
    <definedName name="Z_9F7039F3_5F0E_11D4_B95C_000629B12FF7_.wvu.PrintArea" localSheetId="2" hidden="1">'iii) F1.2  HRF Fuel Capacity'!#REF!</definedName>
    <definedName name="Z_9F7039F3_5F0E_11D4_B95C_000629B12FF7_.wvu.PrintArea" localSheetId="3" hidden="1">'iv) G 1.2 HRD Fuel 100% Energy'!#REF!</definedName>
    <definedName name="Z_9F7039F3_5F0E_11D4_B95C_000629B12FF7_.wvu.PrintArea" localSheetId="4" hidden="1">'v) G1.2 HRD Fuel 100% Demand'!#REF!</definedName>
    <definedName name="Z_9F7039F3_5F0E_11D4_B95C_000629B12FF7_.wvu.PrintArea" localSheetId="5" hidden="1">'vi) G1.2 HRD Capacity'!#REF!</definedName>
    <definedName name="Z_B06747EE_5EE4_11D4_B95C_000629B12FF7_.wvu.PrintArea" localSheetId="0" hidden="1">'i) F 1.2 HRD Fuel 100% Energy'!#REF!</definedName>
    <definedName name="Z_B06747EE_5EE4_11D4_B95C_000629B12FF7_.wvu.PrintArea" localSheetId="1" hidden="1">'ii) F1.2 Holyrood Fuel 100% Dem'!#REF!</definedName>
    <definedName name="Z_B06747EE_5EE4_11D4_B95C_000629B12FF7_.wvu.PrintArea" localSheetId="2" hidden="1">'iii) F1.2  HRF Fuel Capacity'!#REF!</definedName>
    <definedName name="Z_B06747EE_5EE4_11D4_B95C_000629B12FF7_.wvu.PrintArea" localSheetId="3" hidden="1">'iv) G 1.2 HRD Fuel 100% Energy'!#REF!</definedName>
    <definedName name="Z_B06747EE_5EE4_11D4_B95C_000629B12FF7_.wvu.PrintArea" localSheetId="4" hidden="1">'v) G1.2 HRD Fuel 100% Demand'!#REF!</definedName>
    <definedName name="Z_B06747EE_5EE4_11D4_B95C_000629B12FF7_.wvu.PrintArea" localSheetId="5" hidden="1">'vi) G1.2 HRD Capacity'!#REF!</definedName>
    <definedName name="Z_B06747EE_5EE4_11D4_B95C_000629B12FF7_.wvu.Rows" localSheetId="1" hidden="1">#REF!</definedName>
    <definedName name="Z_B06747EE_5EE4_11D4_B95C_000629B12FF7_.wvu.Rows" localSheetId="2" hidden="1">#REF!</definedName>
    <definedName name="Z_B06747EE_5EE4_11D4_B95C_000629B12FF7_.wvu.Rows" localSheetId="3" hidden="1">#REF!</definedName>
    <definedName name="Z_B06747EE_5EE4_11D4_B95C_000629B12FF7_.wvu.Rows" localSheetId="4" hidden="1">#REF!</definedName>
    <definedName name="Z_B06747EE_5EE4_11D4_B95C_000629B12FF7_.wvu.Rows" localSheetId="5" hidden="1">#REF!</definedName>
    <definedName name="Z_B06747EE_5EE4_11D4_B95C_000629B12FF7_.wvu.Rows" hidden="1">#REF!</definedName>
    <definedName name="Z_B067482F_5EE4_11D4_B95C_000629B12FF7_.wvu.PrintArea" localSheetId="0" hidden="1">'i) F 1.2 HRD Fuel 100% Energy'!#REF!</definedName>
    <definedName name="Z_B067482F_5EE4_11D4_B95C_000629B12FF7_.wvu.PrintArea" localSheetId="1" hidden="1">'ii) F1.2 Holyrood Fuel 100% Dem'!#REF!</definedName>
    <definedName name="Z_B067482F_5EE4_11D4_B95C_000629B12FF7_.wvu.PrintArea" localSheetId="2" hidden="1">'iii) F1.2  HRF Fuel Capacity'!#REF!</definedName>
    <definedName name="Z_B067482F_5EE4_11D4_B95C_000629B12FF7_.wvu.PrintArea" localSheetId="3" hidden="1">'iv) G 1.2 HRD Fuel 100% Energy'!#REF!</definedName>
    <definedName name="Z_B067482F_5EE4_11D4_B95C_000629B12FF7_.wvu.PrintArea" localSheetId="4" hidden="1">'v) G1.2 HRD Fuel 100% Demand'!#REF!</definedName>
    <definedName name="Z_B067482F_5EE4_11D4_B95C_000629B12FF7_.wvu.PrintArea" localSheetId="5" hidden="1">'vi) G1.2 HRD Capacity'!#REF!</definedName>
    <definedName name="Z_B0674851_5EE4_11D4_B95C_000629B12FF7_.wvu.PrintArea" localSheetId="0" hidden="1">'i) F 1.2 HRD Fuel 100% Energy'!#REF!</definedName>
    <definedName name="Z_B0674851_5EE4_11D4_B95C_000629B12FF7_.wvu.PrintArea" localSheetId="1" hidden="1">'ii) F1.2 Holyrood Fuel 100% Dem'!#REF!</definedName>
    <definedName name="Z_B0674851_5EE4_11D4_B95C_000629B12FF7_.wvu.PrintArea" localSheetId="2" hidden="1">'iii) F1.2  HRF Fuel Capacity'!#REF!</definedName>
    <definedName name="Z_B0674851_5EE4_11D4_B95C_000629B12FF7_.wvu.PrintArea" localSheetId="3" hidden="1">'iv) G 1.2 HRD Fuel 100% Energy'!#REF!</definedName>
    <definedName name="Z_B0674851_5EE4_11D4_B95C_000629B12FF7_.wvu.PrintArea" localSheetId="4" hidden="1">'v) G1.2 HRD Fuel 100% Demand'!#REF!</definedName>
    <definedName name="Z_B0674851_5EE4_11D4_B95C_000629B12FF7_.wvu.PrintArea" localSheetId="5" hidden="1">'vi) G1.2 HRD Capacity'!#REF!</definedName>
    <definedName name="Z_B0674852_5EE4_11D4_B95C_000629B12FF7_.wvu.PrintArea" localSheetId="0" hidden="1">'i) F 1.2 HRD Fuel 100% Energy'!#REF!</definedName>
    <definedName name="Z_B0674852_5EE4_11D4_B95C_000629B12FF7_.wvu.PrintArea" localSheetId="1" hidden="1">'ii) F1.2 Holyrood Fuel 100% Dem'!#REF!</definedName>
    <definedName name="Z_B0674852_5EE4_11D4_B95C_000629B12FF7_.wvu.PrintArea" localSheetId="2" hidden="1">'iii) F1.2  HRF Fuel Capacity'!#REF!</definedName>
    <definedName name="Z_B0674852_5EE4_11D4_B95C_000629B12FF7_.wvu.PrintArea" localSheetId="3" hidden="1">'iv) G 1.2 HRD Fuel 100% Energy'!#REF!</definedName>
    <definedName name="Z_B0674852_5EE4_11D4_B95C_000629B12FF7_.wvu.PrintArea" localSheetId="4" hidden="1">'v) G1.2 HRD Fuel 100% Demand'!#REF!</definedName>
    <definedName name="Z_B0674852_5EE4_11D4_B95C_000629B12FF7_.wvu.PrintArea" localSheetId="5" hidden="1">'vi) G1.2 HRD Capacity'!#REF!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8" l="1"/>
  <c r="A101" i="8"/>
  <c r="A139" i="8"/>
  <c r="A177" i="8"/>
  <c r="A298" i="9"/>
  <c r="C313" i="9"/>
  <c r="B260" i="9"/>
  <c r="C260" i="9" s="1"/>
  <c r="A255" i="9"/>
  <c r="D248" i="9"/>
  <c r="E223" i="9"/>
  <c r="A228" i="9"/>
  <c r="B212" i="9"/>
  <c r="C212" i="9" s="1"/>
  <c r="D212" i="9" s="1"/>
  <c r="E212" i="9" s="1"/>
  <c r="F212" i="9" s="1"/>
  <c r="A208" i="9"/>
  <c r="A191" i="9"/>
  <c r="B182" i="9"/>
  <c r="C182" i="9" s="1"/>
  <c r="D182" i="9" s="1"/>
  <c r="E182" i="9" s="1"/>
  <c r="F182" i="9" s="1"/>
  <c r="A177" i="9"/>
  <c r="A154" i="9"/>
  <c r="B144" i="9"/>
  <c r="C144" i="9" s="1"/>
  <c r="D144" i="9" s="1"/>
  <c r="E144" i="9" s="1"/>
  <c r="F144" i="9" s="1"/>
  <c r="A139" i="9"/>
  <c r="A116" i="9"/>
  <c r="A117" i="9" s="1"/>
  <c r="B106" i="9"/>
  <c r="C106" i="9" s="1"/>
  <c r="D106" i="9" s="1"/>
  <c r="E106" i="9" s="1"/>
  <c r="F106" i="9" s="1"/>
  <c r="A101" i="9"/>
  <c r="C26" i="9"/>
  <c r="F73" i="9"/>
  <c r="H72" i="9"/>
  <c r="H71" i="9"/>
  <c r="E71" i="9"/>
  <c r="C73" i="9"/>
  <c r="C25" i="9" s="1"/>
  <c r="H67" i="9"/>
  <c r="C22" i="9"/>
  <c r="G66" i="9"/>
  <c r="G68" i="9" s="1"/>
  <c r="B57" i="9"/>
  <c r="C57" i="9" s="1"/>
  <c r="D57" i="9" s="1"/>
  <c r="E57" i="9" s="1"/>
  <c r="F57" i="9" s="1"/>
  <c r="A52" i="9"/>
  <c r="G38" i="9"/>
  <c r="I36" i="9"/>
  <c r="E35" i="9"/>
  <c r="E34" i="9"/>
  <c r="E33" i="9"/>
  <c r="E27" i="9"/>
  <c r="H26" i="9"/>
  <c r="F26" i="9"/>
  <c r="E26" i="9"/>
  <c r="D26" i="9"/>
  <c r="I26" i="9" s="1"/>
  <c r="G22" i="9"/>
  <c r="F22" i="9"/>
  <c r="E22" i="9"/>
  <c r="D22" i="9"/>
  <c r="G21" i="9"/>
  <c r="G23" i="9" s="1"/>
  <c r="G40" i="9" s="1"/>
  <c r="B11" i="9"/>
  <c r="C11" i="9" s="1"/>
  <c r="D11" i="9" s="1"/>
  <c r="E11" i="9" s="1"/>
  <c r="F11" i="9" s="1"/>
  <c r="A192" i="9" l="1"/>
  <c r="A193" i="9" s="1"/>
  <c r="A194" i="9" s="1"/>
  <c r="I182" i="9"/>
  <c r="G182" i="9"/>
  <c r="G11" i="9"/>
  <c r="I11" i="9"/>
  <c r="I106" i="9"/>
  <c r="G106" i="9"/>
  <c r="C128" i="9"/>
  <c r="C33" i="9" s="1"/>
  <c r="I57" i="9"/>
  <c r="G57" i="9"/>
  <c r="C166" i="9"/>
  <c r="I212" i="9"/>
  <c r="G212" i="9"/>
  <c r="A229" i="9"/>
  <c r="A230" i="9" s="1"/>
  <c r="C198" i="9"/>
  <c r="C87" i="9"/>
  <c r="C28" i="9"/>
  <c r="H28" i="9" s="1"/>
  <c r="E243" i="9"/>
  <c r="C236" i="9"/>
  <c r="A155" i="9"/>
  <c r="A118" i="9"/>
  <c r="H22" i="9"/>
  <c r="I144" i="9"/>
  <c r="G144" i="9"/>
  <c r="C32" i="9" l="1"/>
  <c r="A195" i="9"/>
  <c r="A196" i="9" s="1"/>
  <c r="C29" i="9"/>
  <c r="C35" i="9"/>
  <c r="C34" i="9"/>
  <c r="A119" i="9"/>
  <c r="A231" i="9"/>
  <c r="A232" i="9" s="1"/>
  <c r="A156" i="9"/>
  <c r="A233" i="9" l="1"/>
  <c r="A120" i="9"/>
  <c r="A157" i="9"/>
  <c r="A158" i="9" s="1"/>
  <c r="C38" i="9"/>
  <c r="A121" i="9"/>
  <c r="A122" i="9" l="1"/>
  <c r="A123" i="9" s="1"/>
  <c r="A124" i="9" s="1"/>
  <c r="A159" i="9"/>
  <c r="A234" i="9"/>
  <c r="A160" i="9"/>
  <c r="A161" i="9" l="1"/>
  <c r="A162" i="9" s="1"/>
  <c r="A78" i="9"/>
  <c r="A79" i="9" l="1"/>
  <c r="A80" i="9" s="1"/>
  <c r="A81" i="9" s="1"/>
  <c r="A82" i="9" l="1"/>
  <c r="A84" i="9" l="1"/>
  <c r="A85" i="9" l="1"/>
  <c r="F220" i="9" l="1"/>
  <c r="D223" i="9"/>
  <c r="D27" i="9" s="1"/>
  <c r="I126" i="9"/>
  <c r="F126" i="9"/>
  <c r="H126" i="9" s="1"/>
  <c r="I154" i="9"/>
  <c r="F154" i="9"/>
  <c r="H154" i="9" s="1"/>
  <c r="I118" i="9"/>
  <c r="F118" i="9"/>
  <c r="H118" i="9" s="1"/>
  <c r="I117" i="9"/>
  <c r="F117" i="9"/>
  <c r="H117" i="9" s="1"/>
  <c r="I164" i="9"/>
  <c r="F164" i="9"/>
  <c r="H164" i="9" s="1"/>
  <c r="I155" i="9"/>
  <c r="F155" i="9"/>
  <c r="H155" i="9" s="1"/>
  <c r="I119" i="9"/>
  <c r="F119" i="9"/>
  <c r="H119" i="9" s="1"/>
  <c r="F221" i="9"/>
  <c r="H221" i="9" s="1"/>
  <c r="I221" i="9" s="1"/>
  <c r="C221" i="9"/>
  <c r="C223" i="9" s="1"/>
  <c r="I156" i="9"/>
  <c r="F156" i="9"/>
  <c r="H156" i="9" s="1"/>
  <c r="I196" i="9"/>
  <c r="F196" i="9"/>
  <c r="H196" i="9" s="1"/>
  <c r="I162" i="9"/>
  <c r="F162" i="9"/>
  <c r="H162" i="9" s="1"/>
  <c r="D28" i="9"/>
  <c r="I28" i="9" s="1"/>
  <c r="E244" i="9"/>
  <c r="E246" i="9" s="1"/>
  <c r="I161" i="9"/>
  <c r="F161" i="9"/>
  <c r="H161" i="9" s="1"/>
  <c r="I157" i="9"/>
  <c r="F157" i="9"/>
  <c r="H157" i="9" s="1"/>
  <c r="I124" i="9"/>
  <c r="F124" i="9"/>
  <c r="H124" i="9" s="1"/>
  <c r="I191" i="9"/>
  <c r="F191" i="9"/>
  <c r="H191" i="9" s="1"/>
  <c r="I192" i="9"/>
  <c r="F192" i="9"/>
  <c r="H192" i="9" s="1"/>
  <c r="I159" i="9"/>
  <c r="F159" i="9"/>
  <c r="H159" i="9" s="1"/>
  <c r="I123" i="9"/>
  <c r="F123" i="9"/>
  <c r="H123" i="9" s="1"/>
  <c r="I163" i="9"/>
  <c r="F163" i="9"/>
  <c r="H163" i="9" s="1"/>
  <c r="I194" i="9"/>
  <c r="F194" i="9"/>
  <c r="H194" i="9" s="1"/>
  <c r="I116" i="9"/>
  <c r="F116" i="9"/>
  <c r="D166" i="9" l="1"/>
  <c r="F166" i="9" s="1"/>
  <c r="D198" i="9"/>
  <c r="I198" i="9" s="1"/>
  <c r="I121" i="9"/>
  <c r="F121" i="9"/>
  <c r="H121" i="9" s="1"/>
  <c r="D236" i="9"/>
  <c r="C27" i="9"/>
  <c r="I27" i="9" s="1"/>
  <c r="C237" i="9"/>
  <c r="I160" i="9"/>
  <c r="F160" i="9"/>
  <c r="H160" i="9" s="1"/>
  <c r="I120" i="9"/>
  <c r="F120" i="9"/>
  <c r="H120" i="9" s="1"/>
  <c r="I158" i="9"/>
  <c r="F158" i="9"/>
  <c r="H158" i="9" s="1"/>
  <c r="I82" i="9"/>
  <c r="I78" i="9"/>
  <c r="D128" i="9"/>
  <c r="I122" i="9"/>
  <c r="F122" i="9"/>
  <c r="H122" i="9" s="1"/>
  <c r="H116" i="9"/>
  <c r="I195" i="9"/>
  <c r="F195" i="9"/>
  <c r="H195" i="9" s="1"/>
  <c r="E248" i="9"/>
  <c r="E225" i="9"/>
  <c r="I193" i="9"/>
  <c r="F193" i="9"/>
  <c r="H193" i="9" s="1"/>
  <c r="H27" i="9"/>
  <c r="I125" i="9"/>
  <c r="F125" i="9"/>
  <c r="H125" i="9" s="1"/>
  <c r="F223" i="9"/>
  <c r="D21" i="9"/>
  <c r="D68" i="9"/>
  <c r="I79" i="9"/>
  <c r="H220" i="9"/>
  <c r="D34" i="9" l="1"/>
  <c r="I34" i="9" s="1"/>
  <c r="I166" i="9"/>
  <c r="F198" i="9"/>
  <c r="D35" i="9"/>
  <c r="I35" i="9" s="1"/>
  <c r="H198" i="9"/>
  <c r="F128" i="9"/>
  <c r="H166" i="9"/>
  <c r="H271" i="9"/>
  <c r="I83" i="9"/>
  <c r="E28" i="9"/>
  <c r="E36" i="9"/>
  <c r="H225" i="9"/>
  <c r="I225" i="9" s="1"/>
  <c r="I84" i="9"/>
  <c r="D87" i="9"/>
  <c r="D237" i="9"/>
  <c r="D29" i="9"/>
  <c r="H223" i="9"/>
  <c r="I220" i="9"/>
  <c r="E249" i="9"/>
  <c r="E250" i="9" s="1"/>
  <c r="I80" i="9"/>
  <c r="H128" i="9"/>
  <c r="I81" i="9"/>
  <c r="D23" i="9"/>
  <c r="C268" i="9"/>
  <c r="D320" i="9"/>
  <c r="I85" i="9"/>
  <c r="I128" i="9"/>
  <c r="D33" i="9"/>
  <c r="F35" i="9" l="1"/>
  <c r="H35" i="9" s="1"/>
  <c r="F34" i="9"/>
  <c r="H34" i="9" s="1"/>
  <c r="F36" i="9"/>
  <c r="H36" i="9" s="1"/>
  <c r="E268" i="9"/>
  <c r="I29" i="9"/>
  <c r="I87" i="9"/>
  <c r="D32" i="9"/>
  <c r="I271" i="9"/>
  <c r="I33" i="9"/>
  <c r="F33" i="9"/>
  <c r="H33" i="9" s="1"/>
  <c r="E232" i="9"/>
  <c r="E230" i="9"/>
  <c r="E228" i="9"/>
  <c r="E233" i="9"/>
  <c r="E231" i="9"/>
  <c r="E229" i="9"/>
  <c r="E234" i="9"/>
  <c r="C269" i="9" l="1"/>
  <c r="D324" i="9"/>
  <c r="F271" i="9"/>
  <c r="D73" i="9"/>
  <c r="E70" i="9"/>
  <c r="E73" i="9" s="1"/>
  <c r="E25" i="9" s="1"/>
  <c r="E82" i="9"/>
  <c r="E66" i="9"/>
  <c r="E79" i="9"/>
  <c r="E78" i="9"/>
  <c r="E84" i="9"/>
  <c r="E83" i="9"/>
  <c r="E80" i="9"/>
  <c r="E81" i="9"/>
  <c r="E85" i="9"/>
  <c r="I32" i="9"/>
  <c r="D38" i="9"/>
  <c r="I38" i="9" s="1"/>
  <c r="E236" i="9"/>
  <c r="F79" i="9" l="1"/>
  <c r="H79" i="9" s="1"/>
  <c r="E68" i="9"/>
  <c r="E21" i="9"/>
  <c r="F82" i="9"/>
  <c r="H82" i="9" s="1"/>
  <c r="H70" i="9"/>
  <c r="H73" i="9" s="1"/>
  <c r="H25" i="9" s="1"/>
  <c r="D25" i="9"/>
  <c r="I73" i="9"/>
  <c r="D88" i="9"/>
  <c r="F81" i="9"/>
  <c r="H81" i="9" s="1"/>
  <c r="F80" i="9"/>
  <c r="H80" i="9" s="1"/>
  <c r="F85" i="9"/>
  <c r="H85" i="9" s="1"/>
  <c r="F83" i="9"/>
  <c r="H83" i="9" s="1"/>
  <c r="E237" i="9"/>
  <c r="E29" i="9"/>
  <c r="F84" i="9"/>
  <c r="H84" i="9" s="1"/>
  <c r="E269" i="9"/>
  <c r="C271" i="9"/>
  <c r="E87" i="9"/>
  <c r="F78" i="9"/>
  <c r="E88" i="9" l="1"/>
  <c r="E32" i="9"/>
  <c r="E271" i="9"/>
  <c r="I25" i="9"/>
  <c r="D40" i="9"/>
  <c r="E23" i="9"/>
  <c r="F87" i="9"/>
  <c r="H78" i="9"/>
  <c r="H87" i="9" s="1"/>
  <c r="E38" i="9" l="1"/>
  <c r="E40" i="9" s="1"/>
  <c r="F32" i="9"/>
  <c r="F38" i="9" s="1"/>
  <c r="H32" i="9" l="1"/>
  <c r="H38" i="9"/>
  <c r="C273" i="9"/>
  <c r="E273" i="9" l="1"/>
  <c r="C312" i="9"/>
  <c r="C315" i="9" s="1"/>
  <c r="H273" i="9" l="1"/>
  <c r="I273" i="9"/>
  <c r="D315" i="9"/>
  <c r="C320" i="9" s="1"/>
  <c r="E315" i="9"/>
  <c r="C324" i="9" s="1"/>
  <c r="F273" i="9" l="1"/>
  <c r="C325" i="9"/>
  <c r="F29" i="9"/>
  <c r="F66" i="9"/>
  <c r="C321" i="9"/>
  <c r="F21" i="9" l="1"/>
  <c r="F68" i="9"/>
  <c r="F88" i="9" s="1"/>
  <c r="H66" i="9"/>
  <c r="H68" i="9" s="1"/>
  <c r="H88" i="9" s="1"/>
  <c r="F228" i="9"/>
  <c r="F230" i="9"/>
  <c r="H230" i="9" s="1"/>
  <c r="I230" i="9" s="1"/>
  <c r="F229" i="9"/>
  <c r="H229" i="9" s="1"/>
  <c r="I229" i="9" s="1"/>
  <c r="F234" i="9"/>
  <c r="H234" i="9" s="1"/>
  <c r="I234" i="9" s="1"/>
  <c r="F232" i="9"/>
  <c r="H232" i="9" s="1"/>
  <c r="I232" i="9" s="1"/>
  <c r="F231" i="9"/>
  <c r="H231" i="9" s="1"/>
  <c r="I231" i="9" s="1"/>
  <c r="F233" i="9"/>
  <c r="H233" i="9" s="1"/>
  <c r="I233" i="9" s="1"/>
  <c r="H29" i="9"/>
  <c r="C326" i="9"/>
  <c r="E326" i="9" l="1"/>
  <c r="E324" i="9"/>
  <c r="E320" i="9"/>
  <c r="F236" i="9"/>
  <c r="H228" i="9"/>
  <c r="I228" i="9" s="1"/>
  <c r="F23" i="9"/>
  <c r="F40" i="9" s="1"/>
  <c r="H21" i="9"/>
  <c r="H23" i="9" l="1"/>
  <c r="F237" i="9"/>
  <c r="H237" i="9" s="1"/>
  <c r="H236" i="9"/>
  <c r="H40" i="9" l="1"/>
  <c r="D320" i="8" l="1"/>
  <c r="A298" i="8"/>
  <c r="C313" i="8"/>
  <c r="H271" i="8"/>
  <c r="F271" i="8"/>
  <c r="D324" i="8"/>
  <c r="C269" i="8"/>
  <c r="I271" i="8"/>
  <c r="C268" i="8"/>
  <c r="E268" i="8" s="1"/>
  <c r="B260" i="8"/>
  <c r="C260" i="8" s="1"/>
  <c r="A255" i="8"/>
  <c r="E244" i="8"/>
  <c r="C28" i="8"/>
  <c r="H28" i="8" s="1"/>
  <c r="E223" i="8"/>
  <c r="E27" i="8" s="1"/>
  <c r="D223" i="8"/>
  <c r="D27" i="8" s="1"/>
  <c r="C221" i="8"/>
  <c r="C223" i="8" s="1"/>
  <c r="C27" i="8" s="1"/>
  <c r="F220" i="8"/>
  <c r="H220" i="8" s="1"/>
  <c r="B212" i="8"/>
  <c r="C212" i="8" s="1"/>
  <c r="D212" i="8" s="1"/>
  <c r="E212" i="8" s="1"/>
  <c r="F212" i="8" s="1"/>
  <c r="A208" i="8"/>
  <c r="F195" i="8"/>
  <c r="H195" i="8" s="1"/>
  <c r="I194" i="8"/>
  <c r="F194" i="8"/>
  <c r="I193" i="8"/>
  <c r="F193" i="8"/>
  <c r="H193" i="8" s="1"/>
  <c r="A191" i="8"/>
  <c r="A192" i="8" s="1"/>
  <c r="B182" i="8"/>
  <c r="C182" i="8" s="1"/>
  <c r="D182" i="8" s="1"/>
  <c r="E182" i="8" s="1"/>
  <c r="F182" i="8" s="1"/>
  <c r="I164" i="8"/>
  <c r="F164" i="8"/>
  <c r="I163" i="8"/>
  <c r="I162" i="8"/>
  <c r="F162" i="8"/>
  <c r="I161" i="8"/>
  <c r="F161" i="8"/>
  <c r="H161" i="8" s="1"/>
  <c r="D166" i="8"/>
  <c r="A154" i="8"/>
  <c r="B144" i="8"/>
  <c r="C144" i="8" s="1"/>
  <c r="D144" i="8" s="1"/>
  <c r="E144" i="8" s="1"/>
  <c r="F144" i="8" s="1"/>
  <c r="D128" i="8"/>
  <c r="F126" i="8"/>
  <c r="F125" i="8"/>
  <c r="I124" i="8"/>
  <c r="F124" i="8"/>
  <c r="H124" i="8" s="1"/>
  <c r="I123" i="8"/>
  <c r="F123" i="8"/>
  <c r="I122" i="8"/>
  <c r="F122" i="8"/>
  <c r="H122" i="8" s="1"/>
  <c r="I121" i="8"/>
  <c r="F121" i="8"/>
  <c r="A116" i="8"/>
  <c r="A117" i="8" s="1"/>
  <c r="B106" i="8"/>
  <c r="C106" i="8" s="1"/>
  <c r="D106" i="8" s="1"/>
  <c r="E106" i="8" s="1"/>
  <c r="F106" i="8" s="1"/>
  <c r="I82" i="8"/>
  <c r="I80" i="8"/>
  <c r="D87" i="8"/>
  <c r="E84" i="8" s="1"/>
  <c r="F84" i="8" s="1"/>
  <c r="C26" i="8"/>
  <c r="F73" i="8"/>
  <c r="H72" i="8"/>
  <c r="C73" i="8"/>
  <c r="C25" i="8" s="1"/>
  <c r="H71" i="8"/>
  <c r="E71" i="8"/>
  <c r="H67" i="8"/>
  <c r="G66" i="8"/>
  <c r="G68" i="8" s="1"/>
  <c r="C68" i="8"/>
  <c r="B57" i="8"/>
  <c r="C57" i="8" s="1"/>
  <c r="D57" i="8" s="1"/>
  <c r="E57" i="8" s="1"/>
  <c r="F57" i="8" s="1"/>
  <c r="G38" i="8"/>
  <c r="I36" i="8"/>
  <c r="E35" i="8"/>
  <c r="E34" i="8"/>
  <c r="E33" i="8"/>
  <c r="D28" i="8"/>
  <c r="I28" i="8" s="1"/>
  <c r="H26" i="8"/>
  <c r="F26" i="8"/>
  <c r="E26" i="8"/>
  <c r="D26" i="8"/>
  <c r="I26" i="8" s="1"/>
  <c r="G22" i="8"/>
  <c r="F22" i="8"/>
  <c r="E22" i="8"/>
  <c r="D22" i="8"/>
  <c r="H22" i="8" s="1"/>
  <c r="C22" i="8"/>
  <c r="G21" i="8"/>
  <c r="G23" i="8" s="1"/>
  <c r="G40" i="8" s="1"/>
  <c r="C21" i="8"/>
  <c r="B11" i="8"/>
  <c r="C11" i="8" s="1"/>
  <c r="D11" i="8" s="1"/>
  <c r="E11" i="8" s="1"/>
  <c r="F11" i="8" s="1"/>
  <c r="C23" i="8" l="1"/>
  <c r="A193" i="8"/>
  <c r="A194" i="8"/>
  <c r="A118" i="8"/>
  <c r="A119" i="8" s="1"/>
  <c r="A120" i="8" s="1"/>
  <c r="A228" i="8"/>
  <c r="I144" i="8"/>
  <c r="G144" i="8"/>
  <c r="I84" i="8"/>
  <c r="I11" i="8"/>
  <c r="G11" i="8"/>
  <c r="E70" i="8"/>
  <c r="H121" i="8"/>
  <c r="I117" i="8"/>
  <c r="F117" i="8"/>
  <c r="H117" i="8" s="1"/>
  <c r="C236" i="8"/>
  <c r="I106" i="8"/>
  <c r="G106" i="8"/>
  <c r="I191" i="8"/>
  <c r="I81" i="8"/>
  <c r="C128" i="8"/>
  <c r="C33" i="8" s="1"/>
  <c r="I116" i="8"/>
  <c r="F116" i="8"/>
  <c r="I158" i="8"/>
  <c r="F158" i="8"/>
  <c r="H158" i="8" s="1"/>
  <c r="I192" i="8"/>
  <c r="F192" i="8"/>
  <c r="H192" i="8" s="1"/>
  <c r="I212" i="8"/>
  <c r="G212" i="8"/>
  <c r="I57" i="8"/>
  <c r="G57" i="8"/>
  <c r="H123" i="8"/>
  <c r="I160" i="8"/>
  <c r="F160" i="8"/>
  <c r="H160" i="8" s="1"/>
  <c r="H194" i="8"/>
  <c r="I119" i="8"/>
  <c r="F119" i="8"/>
  <c r="H119" i="8" s="1"/>
  <c r="E269" i="8"/>
  <c r="C271" i="8"/>
  <c r="I85" i="8"/>
  <c r="H156" i="8"/>
  <c r="F191" i="8"/>
  <c r="H191" i="8" s="1"/>
  <c r="C198" i="8"/>
  <c r="D33" i="8"/>
  <c r="E82" i="8"/>
  <c r="F82" i="8" s="1"/>
  <c r="I220" i="8"/>
  <c r="H84" i="8"/>
  <c r="C87" i="8"/>
  <c r="C166" i="8"/>
  <c r="I166" i="8" s="1"/>
  <c r="I154" i="8"/>
  <c r="F154" i="8"/>
  <c r="H154" i="8" s="1"/>
  <c r="D34" i="8"/>
  <c r="I157" i="8"/>
  <c r="F157" i="8"/>
  <c r="H157" i="8" s="1"/>
  <c r="I159" i="8"/>
  <c r="F159" i="8"/>
  <c r="H159" i="8" s="1"/>
  <c r="I83" i="8"/>
  <c r="I118" i="8"/>
  <c r="F118" i="8"/>
  <c r="H118" i="8" s="1"/>
  <c r="D32" i="8"/>
  <c r="I27" i="8"/>
  <c r="H27" i="8"/>
  <c r="I155" i="8"/>
  <c r="F155" i="8"/>
  <c r="H155" i="8" s="1"/>
  <c r="I195" i="8"/>
  <c r="I79" i="8"/>
  <c r="I120" i="8"/>
  <c r="F120" i="8"/>
  <c r="H120" i="8" s="1"/>
  <c r="I182" i="8"/>
  <c r="G182" i="8"/>
  <c r="I196" i="8"/>
  <c r="F196" i="8"/>
  <c r="H196" i="8" s="1"/>
  <c r="I125" i="8"/>
  <c r="I156" i="8"/>
  <c r="F156" i="8"/>
  <c r="H162" i="8"/>
  <c r="E79" i="8"/>
  <c r="F79" i="8" s="1"/>
  <c r="H79" i="8" s="1"/>
  <c r="E81" i="8"/>
  <c r="F81" i="8" s="1"/>
  <c r="H81" i="8" s="1"/>
  <c r="H164" i="8"/>
  <c r="E243" i="8"/>
  <c r="E246" i="8" s="1"/>
  <c r="D68" i="8"/>
  <c r="I68" i="8" s="1"/>
  <c r="H125" i="8"/>
  <c r="F221" i="8"/>
  <c r="F223" i="8" s="1"/>
  <c r="E83" i="8"/>
  <c r="F83" i="8" s="1"/>
  <c r="H83" i="8" s="1"/>
  <c r="E78" i="8"/>
  <c r="E85" i="8"/>
  <c r="F85" i="8" s="1"/>
  <c r="H85" i="8" s="1"/>
  <c r="A155" i="8"/>
  <c r="A195" i="8"/>
  <c r="A196" i="8" s="1"/>
  <c r="D236" i="8"/>
  <c r="E66" i="8"/>
  <c r="E80" i="8"/>
  <c r="F80" i="8" s="1"/>
  <c r="H80" i="8" s="1"/>
  <c r="D198" i="8"/>
  <c r="H126" i="8"/>
  <c r="F163" i="8"/>
  <c r="H163" i="8" s="1"/>
  <c r="D73" i="8"/>
  <c r="D88" i="8" s="1"/>
  <c r="I78" i="8"/>
  <c r="D21" i="8"/>
  <c r="I126" i="8"/>
  <c r="H166" i="8" l="1"/>
  <c r="A229" i="8"/>
  <c r="C68" i="9"/>
  <c r="C21" i="9"/>
  <c r="A121" i="8"/>
  <c r="E21" i="8"/>
  <c r="E23" i="8" s="1"/>
  <c r="E68" i="8"/>
  <c r="C88" i="8"/>
  <c r="I88" i="8" s="1"/>
  <c r="C32" i="8"/>
  <c r="C237" i="8"/>
  <c r="C29" i="8"/>
  <c r="E87" i="8"/>
  <c r="I87" i="8"/>
  <c r="I33" i="8"/>
  <c r="I128" i="8"/>
  <c r="H221" i="8"/>
  <c r="I198" i="8"/>
  <c r="D35" i="8"/>
  <c r="D38" i="8" s="1"/>
  <c r="H116" i="8"/>
  <c r="H128" i="8" s="1"/>
  <c r="F128" i="8"/>
  <c r="F198" i="8"/>
  <c r="C35" i="8"/>
  <c r="F33" i="8"/>
  <c r="H33" i="8" s="1"/>
  <c r="H198" i="8"/>
  <c r="H82" i="8"/>
  <c r="E73" i="8"/>
  <c r="E25" i="8" s="1"/>
  <c r="H70" i="8"/>
  <c r="H73" i="8" s="1"/>
  <c r="H25" i="8" s="1"/>
  <c r="D23" i="8"/>
  <c r="D237" i="8"/>
  <c r="D29" i="8"/>
  <c r="E248" i="8"/>
  <c r="E225" i="8"/>
  <c r="D25" i="8"/>
  <c r="I25" i="8" s="1"/>
  <c r="I73" i="8"/>
  <c r="F166" i="8"/>
  <c r="C34" i="8"/>
  <c r="F34" i="8" s="1"/>
  <c r="H34" i="8" s="1"/>
  <c r="E271" i="8"/>
  <c r="F78" i="8"/>
  <c r="F87" i="8" s="1"/>
  <c r="A156" i="8"/>
  <c r="H78" i="8" l="1"/>
  <c r="H87" i="8" s="1"/>
  <c r="C23" i="9"/>
  <c r="C88" i="9"/>
  <c r="I88" i="9" s="1"/>
  <c r="I68" i="9"/>
  <c r="A230" i="8"/>
  <c r="I29" i="8"/>
  <c r="F35" i="8"/>
  <c r="H35" i="8" s="1"/>
  <c r="C38" i="8"/>
  <c r="I38" i="8" s="1"/>
  <c r="I221" i="8"/>
  <c r="H223" i="8"/>
  <c r="I34" i="8"/>
  <c r="A157" i="8"/>
  <c r="A158" i="8" s="1"/>
  <c r="E28" i="8"/>
  <c r="E36" i="8"/>
  <c r="H225" i="8"/>
  <c r="I225" i="8" s="1"/>
  <c r="E249" i="8"/>
  <c r="A122" i="8"/>
  <c r="I35" i="8"/>
  <c r="I23" i="8"/>
  <c r="D40" i="8"/>
  <c r="I32" i="8"/>
  <c r="E88" i="8"/>
  <c r="E32" i="8"/>
  <c r="A123" i="8" l="1"/>
  <c r="A124" i="8" s="1"/>
  <c r="A231" i="8"/>
  <c r="C40" i="9"/>
  <c r="I40" i="9" s="1"/>
  <c r="I23" i="9"/>
  <c r="C40" i="8"/>
  <c r="I40" i="8" s="1"/>
  <c r="E232" i="8"/>
  <c r="E230" i="8"/>
  <c r="E228" i="8"/>
  <c r="E233" i="8"/>
  <c r="E231" i="8"/>
  <c r="E229" i="8"/>
  <c r="E234" i="8"/>
  <c r="E38" i="8"/>
  <c r="F36" i="8"/>
  <c r="H36" i="8" s="1"/>
  <c r="A159" i="8"/>
  <c r="E250" i="8"/>
  <c r="F32" i="8"/>
  <c r="H32" i="8" s="1"/>
  <c r="A232" i="8" l="1"/>
  <c r="E236" i="8"/>
  <c r="H38" i="8"/>
  <c r="F38" i="8"/>
  <c r="A160" i="8"/>
  <c r="A161" i="8" s="1"/>
  <c r="A78" i="8"/>
  <c r="A233" i="8" l="1"/>
  <c r="A79" i="8"/>
  <c r="A80" i="8" s="1"/>
  <c r="A162" i="8"/>
  <c r="C273" i="8"/>
  <c r="E237" i="8"/>
  <c r="E29" i="8"/>
  <c r="A234" i="8" l="1"/>
  <c r="E40" i="8"/>
  <c r="E273" i="8"/>
  <c r="C312" i="8"/>
  <c r="C315" i="8" s="1"/>
  <c r="A81" i="8"/>
  <c r="A82" i="8" s="1"/>
  <c r="H273" i="8" l="1"/>
  <c r="I273" i="8"/>
  <c r="E315" i="8"/>
  <c r="C324" i="8" s="1"/>
  <c r="D315" i="8"/>
  <c r="C320" i="8" s="1"/>
  <c r="F273" i="8" l="1"/>
  <c r="F66" i="8"/>
  <c r="C321" i="8"/>
  <c r="A84" i="8"/>
  <c r="C325" i="8"/>
  <c r="C326" i="8" s="1"/>
  <c r="E326" i="8" s="1"/>
  <c r="F29" i="8"/>
  <c r="E324" i="8" l="1"/>
  <c r="F233" i="8"/>
  <c r="H233" i="8" s="1"/>
  <c r="I233" i="8" s="1"/>
  <c r="F228" i="8"/>
  <c r="F232" i="8"/>
  <c r="H232" i="8" s="1"/>
  <c r="I232" i="8" s="1"/>
  <c r="F234" i="8"/>
  <c r="H234" i="8" s="1"/>
  <c r="I234" i="8" s="1"/>
  <c r="F229" i="8"/>
  <c r="H229" i="8" s="1"/>
  <c r="I229" i="8" s="1"/>
  <c r="F231" i="8"/>
  <c r="H231" i="8" s="1"/>
  <c r="I231" i="8" s="1"/>
  <c r="F230" i="8"/>
  <c r="H230" i="8" s="1"/>
  <c r="I230" i="8" s="1"/>
  <c r="H29" i="8"/>
  <c r="F21" i="8"/>
  <c r="F68" i="8"/>
  <c r="F88" i="8" s="1"/>
  <c r="H66" i="8"/>
  <c r="H68" i="8" s="1"/>
  <c r="H88" i="8" s="1"/>
  <c r="E320" i="8"/>
  <c r="A85" i="8"/>
  <c r="F23" i="8" l="1"/>
  <c r="F40" i="8" s="1"/>
  <c r="H21" i="8"/>
  <c r="F236" i="8"/>
  <c r="H228" i="8"/>
  <c r="I228" i="8" s="1"/>
  <c r="H23" i="8" l="1"/>
  <c r="F237" i="8"/>
  <c r="H237" i="8" s="1"/>
  <c r="H236" i="8"/>
  <c r="H40" i="8" l="1"/>
  <c r="J40" i="8" l="1"/>
  <c r="D22" i="6" l="1"/>
  <c r="E22" i="6"/>
  <c r="F22" i="6"/>
  <c r="G22" i="6"/>
  <c r="H22" i="6" s="1"/>
  <c r="D26" i="6"/>
  <c r="I26" i="6" s="1"/>
  <c r="E26" i="6"/>
  <c r="F26" i="6"/>
  <c r="H26" i="6"/>
  <c r="E33" i="6"/>
  <c r="E34" i="6"/>
  <c r="E35" i="6"/>
  <c r="I36" i="6"/>
  <c r="G38" i="6"/>
  <c r="A52" i="6"/>
  <c r="C21" i="6"/>
  <c r="G66" i="6"/>
  <c r="G21" i="6" s="1"/>
  <c r="C22" i="6"/>
  <c r="H67" i="6"/>
  <c r="G68" i="6"/>
  <c r="E71" i="6"/>
  <c r="H71" i="6"/>
  <c r="H72" i="6"/>
  <c r="F73" i="6"/>
  <c r="C26" i="6"/>
  <c r="A101" i="6"/>
  <c r="A139" i="6"/>
  <c r="A177" i="6"/>
  <c r="A208" i="6"/>
  <c r="E223" i="6"/>
  <c r="E27" i="6" s="1"/>
  <c r="C28" i="6"/>
  <c r="H28" i="6" s="1"/>
  <c r="A255" i="6"/>
  <c r="A298" i="6"/>
  <c r="C313" i="6"/>
  <c r="G23" i="6" l="1"/>
  <c r="G40" i="6" s="1"/>
  <c r="C23" i="6"/>
  <c r="C73" i="6"/>
  <c r="C25" i="6" s="1"/>
  <c r="C128" i="6"/>
  <c r="C33" i="6" s="1"/>
  <c r="C166" i="6"/>
  <c r="C87" i="6"/>
  <c r="C198" i="6"/>
  <c r="C236" i="6"/>
  <c r="E243" i="6"/>
  <c r="C68" i="6"/>
  <c r="C34" i="6" l="1"/>
  <c r="C29" i="6"/>
  <c r="C35" i="6"/>
  <c r="C32" i="6"/>
  <c r="C88" i="6"/>
  <c r="C38" i="6" l="1"/>
  <c r="I124" i="6" l="1"/>
  <c r="F124" i="6"/>
  <c r="H124" i="6" s="1"/>
  <c r="I192" i="6"/>
  <c r="F192" i="6"/>
  <c r="H192" i="6" s="1"/>
  <c r="I162" i="6"/>
  <c r="F162" i="6"/>
  <c r="H162" i="6" s="1"/>
  <c r="C221" i="6"/>
  <c r="C223" i="6" s="1"/>
  <c r="F221" i="6"/>
  <c r="H221" i="6" s="1"/>
  <c r="I221" i="6" s="1"/>
  <c r="I194" i="6"/>
  <c r="F194" i="6"/>
  <c r="H194" i="6" s="1"/>
  <c r="I164" i="6"/>
  <c r="F164" i="6"/>
  <c r="H164" i="6" s="1"/>
  <c r="I126" i="6"/>
  <c r="F126" i="6"/>
  <c r="H126" i="6" s="1"/>
  <c r="I117" i="6"/>
  <c r="F117" i="6"/>
  <c r="H117" i="6" s="1"/>
  <c r="I123" i="6"/>
  <c r="F123" i="6"/>
  <c r="H123" i="6" s="1"/>
  <c r="I196" i="6"/>
  <c r="F196" i="6"/>
  <c r="H196" i="6" s="1"/>
  <c r="I119" i="6"/>
  <c r="F119" i="6"/>
  <c r="H119" i="6" s="1"/>
  <c r="I163" i="6"/>
  <c r="F163" i="6"/>
  <c r="H163" i="6" s="1"/>
  <c r="I159" i="6"/>
  <c r="F159" i="6"/>
  <c r="H159" i="6" s="1"/>
  <c r="I161" i="6"/>
  <c r="F161" i="6"/>
  <c r="H161" i="6" s="1"/>
  <c r="I156" i="6"/>
  <c r="F156" i="6"/>
  <c r="H156" i="6" s="1"/>
  <c r="I155" i="6"/>
  <c r="F155" i="6"/>
  <c r="H155" i="6" s="1"/>
  <c r="I157" i="6"/>
  <c r="F157" i="6"/>
  <c r="H157" i="6" s="1"/>
  <c r="I118" i="6"/>
  <c r="F118" i="6"/>
  <c r="H118" i="6" s="1"/>
  <c r="D223" i="6"/>
  <c r="D27" i="6" s="1"/>
  <c r="F220" i="6"/>
  <c r="H220" i="6" s="1"/>
  <c r="F223" i="6" l="1"/>
  <c r="I122" i="6"/>
  <c r="F122" i="6"/>
  <c r="H122" i="6" s="1"/>
  <c r="D236" i="6"/>
  <c r="I195" i="6"/>
  <c r="F195" i="6"/>
  <c r="H195" i="6" s="1"/>
  <c r="H223" i="6"/>
  <c r="I220" i="6"/>
  <c r="I158" i="6"/>
  <c r="F158" i="6"/>
  <c r="H158" i="6" s="1"/>
  <c r="I79" i="6"/>
  <c r="H27" i="6"/>
  <c r="C27" i="6"/>
  <c r="C40" i="6" s="1"/>
  <c r="C237" i="6"/>
  <c r="I125" i="6"/>
  <c r="F125" i="6"/>
  <c r="H125" i="6" s="1"/>
  <c r="I193" i="6"/>
  <c r="F193" i="6"/>
  <c r="H193" i="6" s="1"/>
  <c r="I121" i="6"/>
  <c r="F121" i="6"/>
  <c r="H121" i="6" s="1"/>
  <c r="I160" i="6"/>
  <c r="F160" i="6"/>
  <c r="H160" i="6" s="1"/>
  <c r="I120" i="6"/>
  <c r="F120" i="6"/>
  <c r="H120" i="6" s="1"/>
  <c r="I82" i="6"/>
  <c r="I83" i="6" l="1"/>
  <c r="I27" i="6"/>
  <c r="D28" i="6"/>
  <c r="I28" i="6" s="1"/>
  <c r="E244" i="6"/>
  <c r="E246" i="6" s="1"/>
  <c r="D166" i="6"/>
  <c r="I154" i="6"/>
  <c r="F154" i="6"/>
  <c r="H154" i="6" s="1"/>
  <c r="H166" i="6" s="1"/>
  <c r="I85" i="6"/>
  <c r="D237" i="6"/>
  <c r="D29" i="6"/>
  <c r="I80" i="6"/>
  <c r="H116" i="6"/>
  <c r="H128" i="6" s="1"/>
  <c r="D128" i="6"/>
  <c r="I116" i="6"/>
  <c r="F116" i="6"/>
  <c r="F128" i="6" s="1"/>
  <c r="I84" i="6"/>
  <c r="I81" i="6"/>
  <c r="D198" i="6"/>
  <c r="I191" i="6"/>
  <c r="F191" i="6"/>
  <c r="H191" i="6" s="1"/>
  <c r="H198" i="6" s="1"/>
  <c r="H271" i="6"/>
  <c r="I198" i="6" l="1"/>
  <c r="D35" i="6"/>
  <c r="F198" i="6"/>
  <c r="D21" i="6"/>
  <c r="D68" i="6"/>
  <c r="I68" i="6" s="1"/>
  <c r="I29" i="6"/>
  <c r="E225" i="6"/>
  <c r="E248" i="6"/>
  <c r="E249" i="6" s="1"/>
  <c r="D33" i="6"/>
  <c r="I128" i="6"/>
  <c r="I78" i="6"/>
  <c r="D87" i="6"/>
  <c r="I166" i="6"/>
  <c r="D34" i="6"/>
  <c r="F166" i="6"/>
  <c r="I271" i="6"/>
  <c r="E28" i="6" l="1"/>
  <c r="E36" i="6"/>
  <c r="H225" i="6"/>
  <c r="I225" i="6" s="1"/>
  <c r="E228" i="6"/>
  <c r="E230" i="6"/>
  <c r="E232" i="6"/>
  <c r="E234" i="6"/>
  <c r="E229" i="6"/>
  <c r="E233" i="6"/>
  <c r="E231" i="6"/>
  <c r="I34" i="6"/>
  <c r="F34" i="6"/>
  <c r="H34" i="6" s="1"/>
  <c r="D73" i="6"/>
  <c r="D88" i="6" s="1"/>
  <c r="I88" i="6" s="1"/>
  <c r="E70" i="6"/>
  <c r="E73" i="6" s="1"/>
  <c r="E25" i="6" s="1"/>
  <c r="E81" i="6"/>
  <c r="E82" i="6"/>
  <c r="C269" i="6"/>
  <c r="D324" i="6"/>
  <c r="E78" i="6"/>
  <c r="E85" i="6"/>
  <c r="E79" i="6"/>
  <c r="I87" i="6"/>
  <c r="D32" i="6"/>
  <c r="D23" i="6"/>
  <c r="D320" i="6"/>
  <c r="C268" i="6"/>
  <c r="F271" i="6"/>
  <c r="I33" i="6"/>
  <c r="F33" i="6"/>
  <c r="H33" i="6" s="1"/>
  <c r="E66" i="6"/>
  <c r="E83" i="6"/>
  <c r="I35" i="6"/>
  <c r="F35" i="6"/>
  <c r="H35" i="6" s="1"/>
  <c r="E84" i="6"/>
  <c r="E80" i="6"/>
  <c r="E250" i="6"/>
  <c r="H70" i="6" l="1"/>
  <c r="H73" i="6" s="1"/>
  <c r="H25" i="6" s="1"/>
  <c r="F80" i="6"/>
  <c r="H80" i="6" s="1"/>
  <c r="F84" i="6"/>
  <c r="H84" i="6" s="1"/>
  <c r="I32" i="6"/>
  <c r="D38" i="6"/>
  <c r="I38" i="6" s="1"/>
  <c r="F79" i="6"/>
  <c r="H79" i="6" s="1"/>
  <c r="F83" i="6"/>
  <c r="H83" i="6" s="1"/>
  <c r="F85" i="6"/>
  <c r="H85" i="6" s="1"/>
  <c r="E269" i="6"/>
  <c r="F82" i="6"/>
  <c r="H82" i="6" s="1"/>
  <c r="E236" i="6"/>
  <c r="F81" i="6"/>
  <c r="H81" i="6" s="1"/>
  <c r="C271" i="6"/>
  <c r="E268" i="6"/>
  <c r="F36" i="6"/>
  <c r="H36" i="6" s="1"/>
  <c r="E87" i="6"/>
  <c r="F78" i="6"/>
  <c r="E21" i="6"/>
  <c r="E68" i="6"/>
  <c r="I23" i="6"/>
  <c r="I73" i="6"/>
  <c r="D25" i="6"/>
  <c r="I25" i="6" s="1"/>
  <c r="D40" i="6" l="1"/>
  <c r="I40" i="6" s="1"/>
  <c r="E271" i="6"/>
  <c r="E23" i="6"/>
  <c r="F87" i="6"/>
  <c r="E237" i="6"/>
  <c r="E29" i="6"/>
  <c r="H78" i="6"/>
  <c r="H87" i="6" s="1"/>
  <c r="E32" i="6"/>
  <c r="E88" i="6"/>
  <c r="E38" i="6" l="1"/>
  <c r="F32" i="6"/>
  <c r="F38" i="6" s="1"/>
  <c r="E40" i="6"/>
  <c r="C273" i="6" l="1"/>
  <c r="H32" i="6"/>
  <c r="H38" i="6" l="1"/>
  <c r="E273" i="6"/>
  <c r="C312" i="6"/>
  <c r="C315" i="6" s="1"/>
  <c r="H273" i="6" l="1"/>
  <c r="I273" i="6"/>
  <c r="E315" i="6"/>
  <c r="C324" i="6" s="1"/>
  <c r="D315" i="6"/>
  <c r="C320" i="6" s="1"/>
  <c r="F273" i="6" l="1"/>
  <c r="F66" i="6"/>
  <c r="C321" i="6"/>
  <c r="C325" i="6"/>
  <c r="C326" i="6" s="1"/>
  <c r="E326" i="6" s="1"/>
  <c r="F29" i="6"/>
  <c r="F230" i="6" l="1"/>
  <c r="H230" i="6" s="1"/>
  <c r="I230" i="6" s="1"/>
  <c r="F231" i="6"/>
  <c r="H231" i="6" s="1"/>
  <c r="I231" i="6" s="1"/>
  <c r="F234" i="6"/>
  <c r="H234" i="6" s="1"/>
  <c r="I234" i="6" s="1"/>
  <c r="F232" i="6"/>
  <c r="H232" i="6" s="1"/>
  <c r="I232" i="6" s="1"/>
  <c r="F233" i="6"/>
  <c r="H233" i="6" s="1"/>
  <c r="I233" i="6" s="1"/>
  <c r="F228" i="6"/>
  <c r="F229" i="6"/>
  <c r="H229" i="6" s="1"/>
  <c r="I229" i="6" s="1"/>
  <c r="H29" i="6"/>
  <c r="E324" i="6"/>
  <c r="E320" i="6"/>
  <c r="F21" i="6"/>
  <c r="F68" i="6"/>
  <c r="F88" i="6" s="1"/>
  <c r="H66" i="6"/>
  <c r="H68" i="6" s="1"/>
  <c r="H88" i="6" s="1"/>
  <c r="F23" i="6" l="1"/>
  <c r="F40" i="6" s="1"/>
  <c r="H21" i="6"/>
  <c r="F236" i="6"/>
  <c r="H228" i="6"/>
  <c r="I228" i="6" s="1"/>
  <c r="H23" i="6" l="1"/>
  <c r="F237" i="6"/>
  <c r="H237" i="6" s="1"/>
  <c r="H236" i="6"/>
  <c r="H40" i="6" l="1"/>
  <c r="A299" i="5" l="1"/>
  <c r="A298" i="5"/>
  <c r="C313" i="5"/>
  <c r="F271" i="5"/>
  <c r="D320" i="5"/>
  <c r="B260" i="5"/>
  <c r="C260" i="5" s="1"/>
  <c r="A256" i="5"/>
  <c r="A255" i="5"/>
  <c r="D248" i="5"/>
  <c r="E244" i="5"/>
  <c r="C28" i="5"/>
  <c r="H28" i="5" s="1"/>
  <c r="E223" i="5"/>
  <c r="E27" i="5" s="1"/>
  <c r="C221" i="5"/>
  <c r="A228" i="5"/>
  <c r="B212" i="5"/>
  <c r="C212" i="5" s="1"/>
  <c r="D212" i="5" s="1"/>
  <c r="E212" i="5" s="1"/>
  <c r="F212" i="5" s="1"/>
  <c r="A209" i="5"/>
  <c r="A208" i="5"/>
  <c r="F195" i="5"/>
  <c r="H195" i="5" s="1"/>
  <c r="I194" i="5"/>
  <c r="F194" i="5"/>
  <c r="F193" i="5"/>
  <c r="H193" i="5" s="1"/>
  <c r="A191" i="5"/>
  <c r="A192" i="5" s="1"/>
  <c r="B182" i="5"/>
  <c r="C182" i="5" s="1"/>
  <c r="D182" i="5" s="1"/>
  <c r="E182" i="5" s="1"/>
  <c r="F182" i="5" s="1"/>
  <c r="A178" i="5"/>
  <c r="A177" i="5"/>
  <c r="I164" i="5"/>
  <c r="F164" i="5"/>
  <c r="I162" i="5"/>
  <c r="I161" i="5"/>
  <c r="F161" i="5"/>
  <c r="H161" i="5" s="1"/>
  <c r="A154" i="5"/>
  <c r="A155" i="5" s="1"/>
  <c r="B144" i="5"/>
  <c r="C144" i="5" s="1"/>
  <c r="D144" i="5" s="1"/>
  <c r="E144" i="5" s="1"/>
  <c r="F144" i="5" s="1"/>
  <c r="A140" i="5"/>
  <c r="A139" i="5"/>
  <c r="F125" i="5"/>
  <c r="I124" i="5"/>
  <c r="I123" i="5"/>
  <c r="F123" i="5"/>
  <c r="I122" i="5"/>
  <c r="I121" i="5"/>
  <c r="F121" i="5"/>
  <c r="A116" i="5"/>
  <c r="B106" i="5"/>
  <c r="C106" i="5" s="1"/>
  <c r="D106" i="5" s="1"/>
  <c r="E106" i="5" s="1"/>
  <c r="F106" i="5" s="1"/>
  <c r="A102" i="5"/>
  <c r="A101" i="5"/>
  <c r="D87" i="5"/>
  <c r="C26" i="5"/>
  <c r="F73" i="5"/>
  <c r="H72" i="5"/>
  <c r="H71" i="5"/>
  <c r="E71" i="5"/>
  <c r="C73" i="5"/>
  <c r="C25" i="5" s="1"/>
  <c r="H67" i="5"/>
  <c r="C22" i="5"/>
  <c r="G66" i="5"/>
  <c r="G68" i="5" s="1"/>
  <c r="D21" i="5"/>
  <c r="C21" i="5"/>
  <c r="B57" i="5"/>
  <c r="C57" i="5" s="1"/>
  <c r="D57" i="5" s="1"/>
  <c r="E57" i="5" s="1"/>
  <c r="F57" i="5" s="1"/>
  <c r="A53" i="5"/>
  <c r="A52" i="5"/>
  <c r="G38" i="5"/>
  <c r="I36" i="5"/>
  <c r="E35" i="5"/>
  <c r="E34" i="5"/>
  <c r="E33" i="5"/>
  <c r="D28" i="5"/>
  <c r="I28" i="5" s="1"/>
  <c r="H26" i="5"/>
  <c r="F26" i="5"/>
  <c r="E26" i="5"/>
  <c r="D26" i="5"/>
  <c r="I26" i="5" s="1"/>
  <c r="G22" i="5"/>
  <c r="F22" i="5"/>
  <c r="H22" i="5" s="1"/>
  <c r="E22" i="5"/>
  <c r="D22" i="5"/>
  <c r="B11" i="5"/>
  <c r="C11" i="5" s="1"/>
  <c r="D11" i="5" s="1"/>
  <c r="E11" i="5" s="1"/>
  <c r="F11" i="5" s="1"/>
  <c r="A7" i="5"/>
  <c r="G21" i="5" l="1"/>
  <c r="G23" i="5" s="1"/>
  <c r="G40" i="5" s="1"/>
  <c r="F122" i="5"/>
  <c r="H122" i="5" s="1"/>
  <c r="H194" i="5"/>
  <c r="C269" i="5"/>
  <c r="E82" i="5"/>
  <c r="F82" i="5" s="1"/>
  <c r="H82" i="5" s="1"/>
  <c r="I125" i="5"/>
  <c r="D128" i="5"/>
  <c r="D33" i="5" s="1"/>
  <c r="I82" i="5"/>
  <c r="F124" i="5"/>
  <c r="H124" i="5" s="1"/>
  <c r="D166" i="5"/>
  <c r="D34" i="5" s="1"/>
  <c r="F162" i="5"/>
  <c r="H162" i="5" s="1"/>
  <c r="I191" i="5"/>
  <c r="C223" i="5"/>
  <c r="C27" i="5" s="1"/>
  <c r="H271" i="5"/>
  <c r="F126" i="5"/>
  <c r="H126" i="5" s="1"/>
  <c r="F220" i="5"/>
  <c r="H220" i="5" s="1"/>
  <c r="I220" i="5" s="1"/>
  <c r="A117" i="5"/>
  <c r="A118" i="5" s="1"/>
  <c r="A156" i="5"/>
  <c r="A157" i="5" s="1"/>
  <c r="A193" i="5"/>
  <c r="A194" i="5" s="1"/>
  <c r="A195" i="5" s="1"/>
  <c r="I212" i="5"/>
  <c r="G212" i="5"/>
  <c r="I85" i="5"/>
  <c r="C166" i="5"/>
  <c r="I154" i="5"/>
  <c r="F154" i="5"/>
  <c r="H154" i="5" s="1"/>
  <c r="I79" i="5"/>
  <c r="I120" i="5"/>
  <c r="F120" i="5"/>
  <c r="H120" i="5" s="1"/>
  <c r="I195" i="5"/>
  <c r="E269" i="5"/>
  <c r="I80" i="5"/>
  <c r="I155" i="5"/>
  <c r="F155" i="5"/>
  <c r="H155" i="5" s="1"/>
  <c r="I182" i="5"/>
  <c r="G182" i="5"/>
  <c r="I196" i="5"/>
  <c r="F196" i="5"/>
  <c r="H196" i="5" s="1"/>
  <c r="C128" i="5"/>
  <c r="C33" i="5" s="1"/>
  <c r="I116" i="5"/>
  <c r="F116" i="5"/>
  <c r="D32" i="5"/>
  <c r="I160" i="5"/>
  <c r="F160" i="5"/>
  <c r="H160" i="5"/>
  <c r="I11" i="5"/>
  <c r="G11" i="5"/>
  <c r="E70" i="5"/>
  <c r="I81" i="5"/>
  <c r="C236" i="5"/>
  <c r="I119" i="5"/>
  <c r="F119" i="5"/>
  <c r="H119" i="5" s="1"/>
  <c r="I106" i="5"/>
  <c r="G106" i="5"/>
  <c r="H121" i="5"/>
  <c r="I156" i="5"/>
  <c r="F156" i="5"/>
  <c r="H156" i="5" s="1"/>
  <c r="F191" i="5"/>
  <c r="H191" i="5" s="1"/>
  <c r="C198" i="5"/>
  <c r="I192" i="5"/>
  <c r="F192" i="5"/>
  <c r="H192" i="5" s="1"/>
  <c r="I57" i="5"/>
  <c r="G57" i="5"/>
  <c r="I83" i="5"/>
  <c r="I158" i="5"/>
  <c r="F158" i="5"/>
  <c r="H158" i="5" s="1"/>
  <c r="E83" i="5"/>
  <c r="F83" i="5" s="1"/>
  <c r="I117" i="5"/>
  <c r="F117" i="5"/>
  <c r="H117" i="5" s="1"/>
  <c r="C23" i="5"/>
  <c r="H123" i="5"/>
  <c r="I159" i="5"/>
  <c r="F159" i="5"/>
  <c r="H159" i="5" s="1"/>
  <c r="I193" i="5"/>
  <c r="I157" i="5"/>
  <c r="F157" i="5"/>
  <c r="H157" i="5" s="1"/>
  <c r="I163" i="5"/>
  <c r="F163" i="5"/>
  <c r="H163" i="5" s="1"/>
  <c r="D23" i="5"/>
  <c r="C87" i="5"/>
  <c r="I87" i="5" s="1"/>
  <c r="E84" i="5"/>
  <c r="I118" i="5"/>
  <c r="F118" i="5"/>
  <c r="H118" i="5" s="1"/>
  <c r="I144" i="5"/>
  <c r="G144" i="5"/>
  <c r="A229" i="5"/>
  <c r="A230" i="5" s="1"/>
  <c r="E79" i="5"/>
  <c r="F79" i="5" s="1"/>
  <c r="H79" i="5" s="1"/>
  <c r="I84" i="5"/>
  <c r="C68" i="5"/>
  <c r="E81" i="5"/>
  <c r="F81" i="5" s="1"/>
  <c r="H164" i="5"/>
  <c r="E243" i="5"/>
  <c r="E246" i="5" s="1"/>
  <c r="D68" i="5"/>
  <c r="H125" i="5"/>
  <c r="F221" i="5"/>
  <c r="C268" i="5"/>
  <c r="E78" i="5"/>
  <c r="E85" i="5"/>
  <c r="D236" i="5"/>
  <c r="I271" i="5"/>
  <c r="D324" i="5"/>
  <c r="E66" i="5"/>
  <c r="E80" i="5"/>
  <c r="D198" i="5"/>
  <c r="D223" i="5"/>
  <c r="D27" i="5" s="1"/>
  <c r="D73" i="5"/>
  <c r="I78" i="5"/>
  <c r="I126" i="5"/>
  <c r="D88" i="5" l="1"/>
  <c r="I68" i="5"/>
  <c r="F223" i="5"/>
  <c r="H221" i="5"/>
  <c r="I221" i="5" s="1"/>
  <c r="F33" i="5"/>
  <c r="H33" i="5" s="1"/>
  <c r="H81" i="5"/>
  <c r="A158" i="5"/>
  <c r="A159" i="5" s="1"/>
  <c r="A119" i="5"/>
  <c r="A120" i="5" s="1"/>
  <c r="A121" i="5" s="1"/>
  <c r="I128" i="5"/>
  <c r="F198" i="5"/>
  <c r="C35" i="5"/>
  <c r="I23" i="5"/>
  <c r="H198" i="5"/>
  <c r="I33" i="5"/>
  <c r="F166" i="5"/>
  <c r="C34" i="5"/>
  <c r="F34" i="5" s="1"/>
  <c r="E68" i="5"/>
  <c r="E21" i="5"/>
  <c r="H223" i="5"/>
  <c r="C237" i="5"/>
  <c r="C29" i="5"/>
  <c r="F80" i="5"/>
  <c r="H80" i="5" s="1"/>
  <c r="E87" i="5"/>
  <c r="F78" i="5"/>
  <c r="D237" i="5"/>
  <c r="D29" i="5"/>
  <c r="H83" i="5"/>
  <c r="H116" i="5"/>
  <c r="H128" i="5" s="1"/>
  <c r="F128" i="5"/>
  <c r="D25" i="5"/>
  <c r="I25" i="5" s="1"/>
  <c r="I73" i="5"/>
  <c r="C32" i="5"/>
  <c r="I32" i="5" s="1"/>
  <c r="C88" i="5"/>
  <c r="I88" i="5" s="1"/>
  <c r="F85" i="5"/>
  <c r="H85" i="5" s="1"/>
  <c r="E248" i="5"/>
  <c r="E225" i="5"/>
  <c r="A231" i="5"/>
  <c r="A196" i="5"/>
  <c r="H27" i="5"/>
  <c r="I27" i="5"/>
  <c r="I198" i="5"/>
  <c r="D35" i="5"/>
  <c r="D38" i="5" s="1"/>
  <c r="E268" i="5"/>
  <c r="C271" i="5"/>
  <c r="H34" i="5"/>
  <c r="E73" i="5"/>
  <c r="E25" i="5" s="1"/>
  <c r="H70" i="5"/>
  <c r="H73" i="5" s="1"/>
  <c r="H25" i="5" s="1"/>
  <c r="H166" i="5"/>
  <c r="F84" i="5"/>
  <c r="H84" i="5" s="1"/>
  <c r="I166" i="5"/>
  <c r="I34" i="5" l="1"/>
  <c r="A232" i="5"/>
  <c r="E23" i="5"/>
  <c r="E271" i="5"/>
  <c r="E36" i="5"/>
  <c r="E28" i="5"/>
  <c r="H225" i="5"/>
  <c r="I225" i="5" s="1"/>
  <c r="I35" i="5"/>
  <c r="F87" i="5"/>
  <c r="E249" i="5"/>
  <c r="E250" i="5" s="1"/>
  <c r="A160" i="5"/>
  <c r="A161" i="5" s="1"/>
  <c r="E32" i="5"/>
  <c r="E88" i="5"/>
  <c r="A122" i="5"/>
  <c r="D40" i="5"/>
  <c r="C38" i="5"/>
  <c r="C40" i="5" s="1"/>
  <c r="I29" i="5"/>
  <c r="F35" i="5"/>
  <c r="H35" i="5" s="1"/>
  <c r="H78" i="5"/>
  <c r="H87" i="5" s="1"/>
  <c r="A233" i="5" l="1"/>
  <c r="E38" i="5"/>
  <c r="A123" i="5"/>
  <c r="A124" i="5" s="1"/>
  <c r="E232" i="5"/>
  <c r="E230" i="5"/>
  <c r="E228" i="5"/>
  <c r="E233" i="5"/>
  <c r="E231" i="5"/>
  <c r="E229" i="5"/>
  <c r="E234" i="5"/>
  <c r="F32" i="5"/>
  <c r="H32" i="5" s="1"/>
  <c r="I40" i="5"/>
  <c r="F36" i="5"/>
  <c r="H36" i="5" s="1"/>
  <c r="I38" i="5"/>
  <c r="A162" i="5"/>
  <c r="A78" i="5"/>
  <c r="H38" i="5" l="1"/>
  <c r="A79" i="5"/>
  <c r="F38" i="5"/>
  <c r="C273" i="5" s="1"/>
  <c r="E236" i="5"/>
  <c r="A234" i="5"/>
  <c r="E237" i="5" l="1"/>
  <c r="E29" i="5"/>
  <c r="E273" i="5"/>
  <c r="C312" i="5"/>
  <c r="C315" i="5" s="1"/>
  <c r="A80" i="5"/>
  <c r="I273" i="5" l="1"/>
  <c r="H273" i="5"/>
  <c r="F273" i="5" s="1"/>
  <c r="E315" i="5"/>
  <c r="C324" i="5" s="1"/>
  <c r="D315" i="5"/>
  <c r="C320" i="5" s="1"/>
  <c r="E40" i="5"/>
  <c r="A81" i="5"/>
  <c r="A82" i="5" l="1"/>
  <c r="C325" i="5"/>
  <c r="F29" i="5"/>
  <c r="F66" i="5"/>
  <c r="C321" i="5"/>
  <c r="C326" i="5" l="1"/>
  <c r="F68" i="5"/>
  <c r="F88" i="5" s="1"/>
  <c r="F21" i="5"/>
  <c r="H66" i="5"/>
  <c r="H68" i="5" s="1"/>
  <c r="H88" i="5" s="1"/>
  <c r="F231" i="5"/>
  <c r="H231" i="5" s="1"/>
  <c r="I231" i="5" s="1"/>
  <c r="F229" i="5"/>
  <c r="H229" i="5" s="1"/>
  <c r="I229" i="5" s="1"/>
  <c r="F234" i="5"/>
  <c r="H234" i="5" s="1"/>
  <c r="I234" i="5" s="1"/>
  <c r="F232" i="5"/>
  <c r="H232" i="5" s="1"/>
  <c r="I232" i="5" s="1"/>
  <c r="F230" i="5"/>
  <c r="H230" i="5" s="1"/>
  <c r="I230" i="5" s="1"/>
  <c r="F228" i="5"/>
  <c r="F233" i="5"/>
  <c r="H233" i="5" s="1"/>
  <c r="I233" i="5" s="1"/>
  <c r="H29" i="5"/>
  <c r="A84" i="5"/>
  <c r="F236" i="5" l="1"/>
  <c r="H228" i="5"/>
  <c r="I228" i="5" s="1"/>
  <c r="A85" i="5"/>
  <c r="F23" i="5"/>
  <c r="F40" i="5" s="1"/>
  <c r="H21" i="5"/>
  <c r="E326" i="5"/>
  <c r="E320" i="5"/>
  <c r="E324" i="5"/>
  <c r="H23" i="5" l="1"/>
  <c r="H40" i="5" s="1"/>
  <c r="F237" i="5"/>
  <c r="H237" i="5" s="1"/>
  <c r="H236" i="5"/>
  <c r="A299" i="4" l="1"/>
  <c r="A298" i="4"/>
  <c r="C313" i="4"/>
  <c r="F271" i="4"/>
  <c r="I271" i="4"/>
  <c r="D320" i="4"/>
  <c r="B260" i="4"/>
  <c r="C260" i="4" s="1"/>
  <c r="A256" i="4"/>
  <c r="A255" i="4"/>
  <c r="D248" i="4"/>
  <c r="D28" i="4"/>
  <c r="I28" i="4" s="1"/>
  <c r="C28" i="4"/>
  <c r="H28" i="4" s="1"/>
  <c r="E223" i="4"/>
  <c r="E27" i="4" s="1"/>
  <c r="D223" i="4"/>
  <c r="D27" i="4" s="1"/>
  <c r="F220" i="4"/>
  <c r="B212" i="4"/>
  <c r="C212" i="4" s="1"/>
  <c r="D212" i="4" s="1"/>
  <c r="E212" i="4" s="1"/>
  <c r="F212" i="4" s="1"/>
  <c r="A209" i="4"/>
  <c r="A208" i="4"/>
  <c r="F195" i="4"/>
  <c r="H195" i="4" s="1"/>
  <c r="I194" i="4"/>
  <c r="F194" i="4"/>
  <c r="I193" i="4"/>
  <c r="A191" i="4"/>
  <c r="A192" i="4" s="1"/>
  <c r="B182" i="4"/>
  <c r="C182" i="4" s="1"/>
  <c r="D182" i="4" s="1"/>
  <c r="E182" i="4" s="1"/>
  <c r="F182" i="4" s="1"/>
  <c r="A178" i="4"/>
  <c r="A177" i="4"/>
  <c r="I164" i="4"/>
  <c r="F164" i="4"/>
  <c r="I162" i="4"/>
  <c r="F162" i="4"/>
  <c r="I161" i="4"/>
  <c r="A154" i="4"/>
  <c r="B144" i="4"/>
  <c r="C144" i="4" s="1"/>
  <c r="D144" i="4" s="1"/>
  <c r="E144" i="4" s="1"/>
  <c r="F144" i="4" s="1"/>
  <c r="A140" i="4"/>
  <c r="A139" i="4"/>
  <c r="F126" i="4"/>
  <c r="F125" i="4"/>
  <c r="I124" i="4"/>
  <c r="F124" i="4"/>
  <c r="H124" i="4" s="1"/>
  <c r="I123" i="4"/>
  <c r="I122" i="4"/>
  <c r="F122" i="4"/>
  <c r="H122" i="4" s="1"/>
  <c r="I121" i="4"/>
  <c r="F121" i="4"/>
  <c r="A116" i="4"/>
  <c r="B106" i="4"/>
  <c r="C106" i="4" s="1"/>
  <c r="D106" i="4" s="1"/>
  <c r="E106" i="4" s="1"/>
  <c r="F106" i="4" s="1"/>
  <c r="A102" i="4"/>
  <c r="A101" i="4"/>
  <c r="I82" i="4"/>
  <c r="D87" i="4"/>
  <c r="C26" i="4"/>
  <c r="F73" i="4"/>
  <c r="H72" i="4"/>
  <c r="C73" i="4"/>
  <c r="C25" i="4" s="1"/>
  <c r="H71" i="4"/>
  <c r="E71" i="4"/>
  <c r="H67" i="4"/>
  <c r="C22" i="4"/>
  <c r="G66" i="4"/>
  <c r="G68" i="4" s="1"/>
  <c r="C21" i="4"/>
  <c r="B57" i="4"/>
  <c r="C57" i="4" s="1"/>
  <c r="D57" i="4" s="1"/>
  <c r="E57" i="4" s="1"/>
  <c r="F57" i="4" s="1"/>
  <c r="A53" i="4"/>
  <c r="A52" i="4"/>
  <c r="G38" i="4"/>
  <c r="I36" i="4"/>
  <c r="E35" i="4"/>
  <c r="E34" i="4"/>
  <c r="E33" i="4"/>
  <c r="H26" i="4"/>
  <c r="F26" i="4"/>
  <c r="E26" i="4"/>
  <c r="D26" i="4"/>
  <c r="I26" i="4" s="1"/>
  <c r="G22" i="4"/>
  <c r="F22" i="4"/>
  <c r="E22" i="4"/>
  <c r="D22" i="4"/>
  <c r="G21" i="4"/>
  <c r="B11" i="4"/>
  <c r="C11" i="4" s="1"/>
  <c r="D11" i="4" s="1"/>
  <c r="E11" i="4" s="1"/>
  <c r="F11" i="4" s="1"/>
  <c r="A7" i="4"/>
  <c r="H22" i="4" l="1"/>
  <c r="G23" i="4"/>
  <c r="G40" i="4" s="1"/>
  <c r="C221" i="4"/>
  <c r="C223" i="4" s="1"/>
  <c r="C27" i="4" s="1"/>
  <c r="I27" i="4" s="1"/>
  <c r="D128" i="4"/>
  <c r="C269" i="4"/>
  <c r="D324" i="4"/>
  <c r="F123" i="4"/>
  <c r="H123" i="4" s="1"/>
  <c r="I125" i="4"/>
  <c r="F161" i="4"/>
  <c r="H161" i="4" s="1"/>
  <c r="D166" i="4"/>
  <c r="D34" i="4" s="1"/>
  <c r="E84" i="4"/>
  <c r="F84" i="4" s="1"/>
  <c r="I191" i="4"/>
  <c r="C268" i="4"/>
  <c r="E268" i="4" s="1"/>
  <c r="E271" i="4" s="1"/>
  <c r="D198" i="4"/>
  <c r="D35" i="4" s="1"/>
  <c r="F193" i="4"/>
  <c r="H193" i="4" s="1"/>
  <c r="H220" i="4"/>
  <c r="I220" i="4" s="1"/>
  <c r="H271" i="4"/>
  <c r="A228" i="4"/>
  <c r="A229" i="4" s="1"/>
  <c r="A117" i="4"/>
  <c r="A155" i="4"/>
  <c r="A193" i="4"/>
  <c r="A194" i="4" s="1"/>
  <c r="H27" i="4"/>
  <c r="E269" i="4"/>
  <c r="I195" i="4"/>
  <c r="I182" i="4"/>
  <c r="G182" i="4"/>
  <c r="I196" i="4"/>
  <c r="F196" i="4"/>
  <c r="H196" i="4" s="1"/>
  <c r="C87" i="4"/>
  <c r="I87" i="4" s="1"/>
  <c r="C166" i="4"/>
  <c r="I154" i="4"/>
  <c r="F154" i="4"/>
  <c r="H154" i="4" s="1"/>
  <c r="E79" i="4"/>
  <c r="F79" i="4" s="1"/>
  <c r="I156" i="4"/>
  <c r="F156" i="4"/>
  <c r="H156" i="4" s="1"/>
  <c r="H162" i="4"/>
  <c r="F191" i="4"/>
  <c r="H191" i="4" s="1"/>
  <c r="C198" i="4"/>
  <c r="C236" i="4"/>
  <c r="I106" i="4"/>
  <c r="G106" i="4"/>
  <c r="H121" i="4"/>
  <c r="I157" i="4"/>
  <c r="F157" i="4"/>
  <c r="H157" i="4" s="1"/>
  <c r="I163" i="4"/>
  <c r="F163" i="4"/>
  <c r="H163" i="4" s="1"/>
  <c r="I119" i="4"/>
  <c r="F119" i="4"/>
  <c r="H119" i="4" s="1"/>
  <c r="I80" i="4"/>
  <c r="I81" i="4"/>
  <c r="D33" i="4"/>
  <c r="I192" i="4"/>
  <c r="F192" i="4"/>
  <c r="H192" i="4" s="1"/>
  <c r="I212" i="4"/>
  <c r="G212" i="4"/>
  <c r="D32" i="4"/>
  <c r="I158" i="4"/>
  <c r="F158" i="4"/>
  <c r="H158" i="4" s="1"/>
  <c r="I118" i="4"/>
  <c r="F118" i="4"/>
  <c r="H118" i="4" s="1"/>
  <c r="I155" i="4"/>
  <c r="F155" i="4"/>
  <c r="H155" i="4" s="1"/>
  <c r="I120" i="4"/>
  <c r="F120" i="4"/>
  <c r="H120" i="4" s="1"/>
  <c r="E82" i="4"/>
  <c r="C128" i="4"/>
  <c r="C33" i="4" s="1"/>
  <c r="I116" i="4"/>
  <c r="F116" i="4"/>
  <c r="I57" i="4"/>
  <c r="G57" i="4"/>
  <c r="I83" i="4"/>
  <c r="I159" i="4"/>
  <c r="F159" i="4"/>
  <c r="H159" i="4" s="1"/>
  <c r="I11" i="4"/>
  <c r="G11" i="4"/>
  <c r="E83" i="4"/>
  <c r="F83" i="4" s="1"/>
  <c r="I117" i="4"/>
  <c r="F117" i="4"/>
  <c r="H117" i="4" s="1"/>
  <c r="I144" i="4"/>
  <c r="G144" i="4"/>
  <c r="F223" i="4"/>
  <c r="I85" i="4"/>
  <c r="E70" i="4"/>
  <c r="C23" i="4"/>
  <c r="I160" i="4"/>
  <c r="F160" i="4"/>
  <c r="H160" i="4" s="1"/>
  <c r="H194" i="4"/>
  <c r="I84" i="4"/>
  <c r="C68" i="4"/>
  <c r="E81" i="4"/>
  <c r="F81" i="4" s="1"/>
  <c r="H81" i="4" s="1"/>
  <c r="H164" i="4"/>
  <c r="E243" i="4"/>
  <c r="D68" i="4"/>
  <c r="E244" i="4"/>
  <c r="I79" i="4"/>
  <c r="H125" i="4"/>
  <c r="F221" i="4"/>
  <c r="H221" i="4"/>
  <c r="I221" i="4" s="1"/>
  <c r="E78" i="4"/>
  <c r="F78" i="4" s="1"/>
  <c r="E85" i="4"/>
  <c r="F85" i="4" s="1"/>
  <c r="D236" i="4"/>
  <c r="E66" i="4"/>
  <c r="E80" i="4"/>
  <c r="F80" i="4" s="1"/>
  <c r="H80" i="4" s="1"/>
  <c r="D73" i="4"/>
  <c r="I78" i="4"/>
  <c r="H126" i="4"/>
  <c r="I126" i="4"/>
  <c r="D21" i="4"/>
  <c r="C271" i="4" l="1"/>
  <c r="H84" i="4"/>
  <c r="H223" i="4"/>
  <c r="I68" i="4"/>
  <c r="H79" i="4"/>
  <c r="I166" i="4"/>
  <c r="E87" i="4"/>
  <c r="F33" i="4"/>
  <c r="H33" i="4" s="1"/>
  <c r="A195" i="4"/>
  <c r="A196" i="4" s="1"/>
  <c r="A156" i="4"/>
  <c r="A157" i="4" s="1"/>
  <c r="A230" i="4"/>
  <c r="A231" i="4" s="1"/>
  <c r="A118" i="4"/>
  <c r="C88" i="4"/>
  <c r="C32" i="4"/>
  <c r="I32" i="4" s="1"/>
  <c r="C237" i="4"/>
  <c r="C29" i="4"/>
  <c r="D38" i="4"/>
  <c r="F198" i="4"/>
  <c r="C35" i="4"/>
  <c r="F35" i="4" s="1"/>
  <c r="H35" i="4" s="1"/>
  <c r="E32" i="4"/>
  <c r="H70" i="4"/>
  <c r="H73" i="4" s="1"/>
  <c r="H25" i="4" s="1"/>
  <c r="E73" i="4"/>
  <c r="E25" i="4" s="1"/>
  <c r="H198" i="4"/>
  <c r="D25" i="4"/>
  <c r="I25" i="4" s="1"/>
  <c r="I73" i="4"/>
  <c r="E246" i="4"/>
  <c r="H85" i="4"/>
  <c r="H116" i="4"/>
  <c r="H128" i="4" s="1"/>
  <c r="F128" i="4"/>
  <c r="D23" i="4"/>
  <c r="H83" i="4"/>
  <c r="H78" i="4"/>
  <c r="I198" i="4"/>
  <c r="I128" i="4"/>
  <c r="D237" i="4"/>
  <c r="D29" i="4"/>
  <c r="D88" i="4"/>
  <c r="F82" i="4"/>
  <c r="F87" i="4" s="1"/>
  <c r="H166" i="4"/>
  <c r="E21" i="4"/>
  <c r="E23" i="4" s="1"/>
  <c r="E68" i="4"/>
  <c r="I33" i="4"/>
  <c r="C34" i="4"/>
  <c r="F34" i="4" s="1"/>
  <c r="H34" i="4" s="1"/>
  <c r="F166" i="4"/>
  <c r="I88" i="4" l="1"/>
  <c r="I35" i="4"/>
  <c r="H82" i="4"/>
  <c r="H87" i="4" s="1"/>
  <c r="A232" i="4"/>
  <c r="A233" i="4" s="1"/>
  <c r="A158" i="4"/>
  <c r="A159" i="4"/>
  <c r="A160" i="4" s="1"/>
  <c r="A119" i="4"/>
  <c r="A120" i="4"/>
  <c r="D40" i="4"/>
  <c r="I23" i="4"/>
  <c r="I34" i="4"/>
  <c r="E88" i="4"/>
  <c r="E248" i="4"/>
  <c r="E249" i="4" s="1"/>
  <c r="E225" i="4"/>
  <c r="C38" i="4"/>
  <c r="C40" i="4" s="1"/>
  <c r="F32" i="4"/>
  <c r="I29" i="4"/>
  <c r="A161" i="4" l="1"/>
  <c r="A162" i="4" s="1"/>
  <c r="A234" i="4"/>
  <c r="A121" i="4"/>
  <c r="E232" i="4"/>
  <c r="E230" i="4"/>
  <c r="E228" i="4"/>
  <c r="E233" i="4"/>
  <c r="E231" i="4"/>
  <c r="E229" i="4"/>
  <c r="E234" i="4"/>
  <c r="I40" i="4"/>
  <c r="H32" i="4"/>
  <c r="A78" i="4"/>
  <c r="E28" i="4"/>
  <c r="E36" i="4"/>
  <c r="H225" i="4"/>
  <c r="I225" i="4" s="1"/>
  <c r="E250" i="4"/>
  <c r="I38" i="4"/>
  <c r="A122" i="4" l="1"/>
  <c r="A123" i="4" s="1"/>
  <c r="A124" i="4" s="1"/>
  <c r="E236" i="4"/>
  <c r="F36" i="4"/>
  <c r="F38" i="4" s="1"/>
  <c r="C273" i="4" s="1"/>
  <c r="E38" i="4"/>
  <c r="A79" i="4"/>
  <c r="A80" i="4" s="1"/>
  <c r="A81" i="4" l="1"/>
  <c r="E273" i="4"/>
  <c r="C312" i="4"/>
  <c r="C315" i="4" s="1"/>
  <c r="A82" i="4"/>
  <c r="E237" i="4"/>
  <c r="E29" i="4"/>
  <c r="H36" i="4"/>
  <c r="H38" i="4" l="1"/>
  <c r="E40" i="4"/>
  <c r="H273" i="4"/>
  <c r="I273" i="4"/>
  <c r="E315" i="4"/>
  <c r="C324" i="4" s="1"/>
  <c r="D315" i="4"/>
  <c r="C320" i="4" s="1"/>
  <c r="A84" i="4"/>
  <c r="A85" i="4" s="1"/>
  <c r="F273" i="4" l="1"/>
  <c r="F29" i="4"/>
  <c r="C325" i="4"/>
  <c r="F66" i="4"/>
  <c r="C321" i="4"/>
  <c r="F21" i="4" l="1"/>
  <c r="F68" i="4"/>
  <c r="F88" i="4" s="1"/>
  <c r="H66" i="4"/>
  <c r="H68" i="4" s="1"/>
  <c r="H88" i="4" s="1"/>
  <c r="C326" i="4"/>
  <c r="F232" i="4"/>
  <c r="H232" i="4" s="1"/>
  <c r="I232" i="4" s="1"/>
  <c r="F233" i="4"/>
  <c r="H233" i="4" s="1"/>
  <c r="I233" i="4" s="1"/>
  <c r="F229" i="4"/>
  <c r="H229" i="4" s="1"/>
  <c r="I229" i="4" s="1"/>
  <c r="F230" i="4"/>
  <c r="H230" i="4" s="1"/>
  <c r="I230" i="4" s="1"/>
  <c r="F231" i="4"/>
  <c r="H231" i="4" s="1"/>
  <c r="I231" i="4" s="1"/>
  <c r="F234" i="4"/>
  <c r="H234" i="4" s="1"/>
  <c r="I234" i="4" s="1"/>
  <c r="F228" i="4"/>
  <c r="H29" i="4"/>
  <c r="E326" i="4" l="1"/>
  <c r="E324" i="4"/>
  <c r="E320" i="4"/>
  <c r="F236" i="4"/>
  <c r="H228" i="4"/>
  <c r="I228" i="4" s="1"/>
  <c r="F23" i="4"/>
  <c r="F40" i="4" s="1"/>
  <c r="H21" i="4"/>
  <c r="F237" i="4" l="1"/>
  <c r="H237" i="4" s="1"/>
  <c r="H236" i="4"/>
  <c r="H23" i="4"/>
  <c r="H40" i="4" l="1"/>
  <c r="A299" i="2" l="1"/>
  <c r="A298" i="2"/>
  <c r="C313" i="2"/>
  <c r="H271" i="2"/>
  <c r="C268" i="2"/>
  <c r="D320" i="2"/>
  <c r="B260" i="2"/>
  <c r="C260" i="2" s="1"/>
  <c r="A256" i="2"/>
  <c r="A255" i="2"/>
  <c r="D248" i="2"/>
  <c r="E244" i="2"/>
  <c r="C28" i="2"/>
  <c r="H28" i="2" s="1"/>
  <c r="E223" i="2"/>
  <c r="E27" i="2" s="1"/>
  <c r="H27" i="2" s="1"/>
  <c r="D223" i="2"/>
  <c r="D27" i="2" s="1"/>
  <c r="B212" i="2"/>
  <c r="C212" i="2" s="1"/>
  <c r="D212" i="2" s="1"/>
  <c r="E212" i="2" s="1"/>
  <c r="F212" i="2" s="1"/>
  <c r="A209" i="2"/>
  <c r="A208" i="2"/>
  <c r="F195" i="2"/>
  <c r="H195" i="2" s="1"/>
  <c r="I194" i="2"/>
  <c r="F193" i="2"/>
  <c r="H193" i="2" s="1"/>
  <c r="A191" i="2"/>
  <c r="A192" i="2" s="1"/>
  <c r="B182" i="2"/>
  <c r="C182" i="2" s="1"/>
  <c r="D182" i="2" s="1"/>
  <c r="E182" i="2" s="1"/>
  <c r="F182" i="2" s="1"/>
  <c r="A178" i="2"/>
  <c r="A177" i="2"/>
  <c r="I164" i="2"/>
  <c r="F164" i="2"/>
  <c r="I162" i="2"/>
  <c r="F162" i="2"/>
  <c r="I161" i="2"/>
  <c r="F161" i="2"/>
  <c r="H161" i="2" s="1"/>
  <c r="A154" i="2"/>
  <c r="B144" i="2"/>
  <c r="C144" i="2" s="1"/>
  <c r="D144" i="2" s="1"/>
  <c r="E144" i="2" s="1"/>
  <c r="F144" i="2" s="1"/>
  <c r="A140" i="2"/>
  <c r="A139" i="2"/>
  <c r="F125" i="2"/>
  <c r="I124" i="2"/>
  <c r="F124" i="2"/>
  <c r="H124" i="2" s="1"/>
  <c r="I123" i="2"/>
  <c r="F123" i="2"/>
  <c r="I122" i="2"/>
  <c r="I121" i="2"/>
  <c r="F121" i="2"/>
  <c r="A116" i="2"/>
  <c r="A117" i="2" s="1"/>
  <c r="B106" i="2"/>
  <c r="C106" i="2" s="1"/>
  <c r="D106" i="2" s="1"/>
  <c r="E106" i="2" s="1"/>
  <c r="F106" i="2" s="1"/>
  <c r="A102" i="2"/>
  <c r="A101" i="2"/>
  <c r="I82" i="2"/>
  <c r="C26" i="2"/>
  <c r="F73" i="2"/>
  <c r="H72" i="2"/>
  <c r="H71" i="2"/>
  <c r="E71" i="2"/>
  <c r="H67" i="2"/>
  <c r="G66" i="2"/>
  <c r="G68" i="2" s="1"/>
  <c r="C21" i="2"/>
  <c r="B57" i="2"/>
  <c r="C57" i="2" s="1"/>
  <c r="D57" i="2" s="1"/>
  <c r="E57" i="2" s="1"/>
  <c r="F57" i="2" s="1"/>
  <c r="A53" i="2"/>
  <c r="A52" i="2"/>
  <c r="G38" i="2"/>
  <c r="I36" i="2"/>
  <c r="E35" i="2"/>
  <c r="E34" i="2"/>
  <c r="E33" i="2"/>
  <c r="D28" i="2"/>
  <c r="I28" i="2" s="1"/>
  <c r="H26" i="2"/>
  <c r="F26" i="2"/>
  <c r="E26" i="2"/>
  <c r="D26" i="2"/>
  <c r="I26" i="2" s="1"/>
  <c r="G22" i="2"/>
  <c r="F22" i="2"/>
  <c r="E22" i="2"/>
  <c r="D22" i="2"/>
  <c r="C22" i="2"/>
  <c r="B11" i="2"/>
  <c r="C11" i="2" s="1"/>
  <c r="D11" i="2" s="1"/>
  <c r="E11" i="2" s="1"/>
  <c r="F11" i="2" s="1"/>
  <c r="A7" i="2"/>
  <c r="H22" i="2" l="1"/>
  <c r="G21" i="2"/>
  <c r="G23" i="2" s="1"/>
  <c r="G40" i="2" s="1"/>
  <c r="F126" i="2"/>
  <c r="F194" i="2"/>
  <c r="C221" i="2"/>
  <c r="C223" i="2" s="1"/>
  <c r="C27" i="2" s="1"/>
  <c r="I27" i="2" s="1"/>
  <c r="I125" i="2"/>
  <c r="I80" i="2"/>
  <c r="D128" i="2"/>
  <c r="D33" i="2" s="1"/>
  <c r="F122" i="2"/>
  <c r="H122" i="2" s="1"/>
  <c r="F271" i="2"/>
  <c r="C73" i="2"/>
  <c r="C25" i="2" s="1"/>
  <c r="D166" i="2"/>
  <c r="I191" i="2"/>
  <c r="I84" i="2"/>
  <c r="H162" i="2"/>
  <c r="I271" i="2"/>
  <c r="F220" i="2"/>
  <c r="H220" i="2" s="1"/>
  <c r="I220" i="2" s="1"/>
  <c r="C269" i="2"/>
  <c r="E269" i="2" s="1"/>
  <c r="A228" i="2"/>
  <c r="A155" i="2"/>
  <c r="A193" i="2"/>
  <c r="A194" i="2" s="1"/>
  <c r="A118" i="2"/>
  <c r="A119" i="2" s="1"/>
  <c r="I57" i="2"/>
  <c r="G57" i="2"/>
  <c r="I11" i="2"/>
  <c r="G11" i="2"/>
  <c r="I81" i="2"/>
  <c r="C128" i="2"/>
  <c r="C33" i="2" s="1"/>
  <c r="I116" i="2"/>
  <c r="F116" i="2"/>
  <c r="I158" i="2"/>
  <c r="F158" i="2"/>
  <c r="H158" i="2" s="1"/>
  <c r="I193" i="2"/>
  <c r="E268" i="2"/>
  <c r="C271" i="2"/>
  <c r="C23" i="2"/>
  <c r="I83" i="2"/>
  <c r="I159" i="2"/>
  <c r="F159" i="2"/>
  <c r="H159" i="2" s="1"/>
  <c r="I106" i="2"/>
  <c r="G106" i="2"/>
  <c r="I192" i="2"/>
  <c r="F192" i="2"/>
  <c r="H192" i="2" s="1"/>
  <c r="I117" i="2"/>
  <c r="F117" i="2"/>
  <c r="H117" i="2" s="1"/>
  <c r="I144" i="2"/>
  <c r="G144" i="2"/>
  <c r="H194" i="2"/>
  <c r="I157" i="2"/>
  <c r="F157" i="2"/>
  <c r="H157" i="2" s="1"/>
  <c r="H123" i="2"/>
  <c r="I160" i="2"/>
  <c r="F160" i="2"/>
  <c r="H160" i="2" s="1"/>
  <c r="I212" i="2"/>
  <c r="G212" i="2"/>
  <c r="C87" i="2"/>
  <c r="I118" i="2"/>
  <c r="F118" i="2"/>
  <c r="H118" i="2" s="1"/>
  <c r="C166" i="2"/>
  <c r="I154" i="2"/>
  <c r="F154" i="2"/>
  <c r="H154" i="2" s="1"/>
  <c r="I156" i="2"/>
  <c r="F156" i="2"/>
  <c r="H156" i="2" s="1"/>
  <c r="H121" i="2"/>
  <c r="D87" i="2"/>
  <c r="E78" i="2" s="1"/>
  <c r="I195" i="2"/>
  <c r="I163" i="2"/>
  <c r="F163" i="2"/>
  <c r="H163" i="2" s="1"/>
  <c r="I85" i="2"/>
  <c r="I119" i="2"/>
  <c r="F119" i="2"/>
  <c r="H119" i="2" s="1"/>
  <c r="I182" i="2"/>
  <c r="G182" i="2"/>
  <c r="I196" i="2"/>
  <c r="F196" i="2"/>
  <c r="H196" i="2" s="1"/>
  <c r="I79" i="2"/>
  <c r="I155" i="2"/>
  <c r="F155" i="2"/>
  <c r="H155" i="2" s="1"/>
  <c r="E70" i="2"/>
  <c r="I120" i="2"/>
  <c r="F120" i="2"/>
  <c r="H120" i="2" s="1"/>
  <c r="F191" i="2"/>
  <c r="H191" i="2" s="1"/>
  <c r="C198" i="2"/>
  <c r="C236" i="2"/>
  <c r="C68" i="2"/>
  <c r="H164" i="2"/>
  <c r="E243" i="2"/>
  <c r="E246" i="2" s="1"/>
  <c r="H125" i="2"/>
  <c r="F221" i="2"/>
  <c r="D68" i="2"/>
  <c r="H221" i="2"/>
  <c r="I221" i="2" s="1"/>
  <c r="D236" i="2"/>
  <c r="D324" i="2"/>
  <c r="D198" i="2"/>
  <c r="D73" i="2"/>
  <c r="I78" i="2"/>
  <c r="H126" i="2"/>
  <c r="D21" i="2"/>
  <c r="I126" i="2"/>
  <c r="E79" i="2" l="1"/>
  <c r="F79" i="2" s="1"/>
  <c r="H79" i="2" s="1"/>
  <c r="E83" i="2"/>
  <c r="I68" i="2"/>
  <c r="F223" i="2"/>
  <c r="F33" i="2"/>
  <c r="H33" i="2" s="1"/>
  <c r="E82" i="2"/>
  <c r="F82" i="2" s="1"/>
  <c r="E80" i="2"/>
  <c r="F80" i="2" s="1"/>
  <c r="H80" i="2" s="1"/>
  <c r="E81" i="2"/>
  <c r="E66" i="2"/>
  <c r="E68" i="2" s="1"/>
  <c r="I166" i="2"/>
  <c r="F81" i="2"/>
  <c r="H81" i="2" s="1"/>
  <c r="D34" i="2"/>
  <c r="I34" i="2" s="1"/>
  <c r="E84" i="2"/>
  <c r="F84" i="2" s="1"/>
  <c r="H84" i="2" s="1"/>
  <c r="E85" i="2"/>
  <c r="A229" i="2"/>
  <c r="A230" i="2" s="1"/>
  <c r="A195" i="2"/>
  <c r="A196" i="2" s="1"/>
  <c r="A156" i="2"/>
  <c r="A157" i="2" s="1"/>
  <c r="F78" i="2"/>
  <c r="C35" i="2"/>
  <c r="F198" i="2"/>
  <c r="I128" i="2"/>
  <c r="H223" i="2"/>
  <c r="E271" i="2"/>
  <c r="D25" i="2"/>
  <c r="I25" i="2" s="1"/>
  <c r="I73" i="2"/>
  <c r="H166" i="2"/>
  <c r="E21" i="2"/>
  <c r="E23" i="2" s="1"/>
  <c r="H82" i="2"/>
  <c r="E73" i="2"/>
  <c r="E25" i="2" s="1"/>
  <c r="H70" i="2"/>
  <c r="H73" i="2" s="1"/>
  <c r="H25" i="2" s="1"/>
  <c r="I198" i="2"/>
  <c r="D35" i="2"/>
  <c r="D237" i="2"/>
  <c r="D29" i="2"/>
  <c r="F83" i="2"/>
  <c r="H83" i="2" s="1"/>
  <c r="C237" i="2"/>
  <c r="C29" i="2"/>
  <c r="E248" i="2"/>
  <c r="E249" i="2" s="1"/>
  <c r="E225" i="2"/>
  <c r="H198" i="2"/>
  <c r="H78" i="2"/>
  <c r="D23" i="2"/>
  <c r="C34" i="2"/>
  <c r="F166" i="2"/>
  <c r="A120" i="2"/>
  <c r="A121" i="2" s="1"/>
  <c r="D88" i="2"/>
  <c r="D32" i="2"/>
  <c r="I87" i="2"/>
  <c r="C88" i="2"/>
  <c r="C32" i="2"/>
  <c r="H116" i="2"/>
  <c r="H128" i="2" s="1"/>
  <c r="F128" i="2"/>
  <c r="I33" i="2"/>
  <c r="E87" i="2" l="1"/>
  <c r="E32" i="2" s="1"/>
  <c r="F34" i="2"/>
  <c r="H34" i="2" s="1"/>
  <c r="F85" i="2"/>
  <c r="H85" i="2" s="1"/>
  <c r="H87" i="2" s="1"/>
  <c r="F35" i="2"/>
  <c r="H35" i="2" s="1"/>
  <c r="A158" i="2"/>
  <c r="A231" i="2"/>
  <c r="A232" i="2" s="1"/>
  <c r="A233" i="2" s="1"/>
  <c r="A159" i="2"/>
  <c r="A160" i="2"/>
  <c r="A78" i="2"/>
  <c r="I29" i="2"/>
  <c r="E28" i="2"/>
  <c r="E36" i="2"/>
  <c r="E38" i="2" s="1"/>
  <c r="H225" i="2"/>
  <c r="I225" i="2" s="1"/>
  <c r="C38" i="2"/>
  <c r="C40" i="2" s="1"/>
  <c r="F32" i="2"/>
  <c r="E250" i="2"/>
  <c r="E88" i="2"/>
  <c r="E232" i="2"/>
  <c r="E230" i="2"/>
  <c r="E228" i="2"/>
  <c r="E233" i="2"/>
  <c r="E231" i="2"/>
  <c r="E229" i="2"/>
  <c r="E234" i="2"/>
  <c r="I35" i="2"/>
  <c r="A122" i="2"/>
  <c r="I88" i="2"/>
  <c r="D38" i="2"/>
  <c r="D40" i="2" s="1"/>
  <c r="I32" i="2"/>
  <c r="H32" i="2"/>
  <c r="I23" i="2"/>
  <c r="F87" i="2" l="1"/>
  <c r="A161" i="2"/>
  <c r="A162" i="2" s="1"/>
  <c r="A79" i="2"/>
  <c r="A80" i="2" s="1"/>
  <c r="I40" i="2"/>
  <c r="A123" i="2"/>
  <c r="A124" i="2" s="1"/>
  <c r="I38" i="2"/>
  <c r="A234" i="2"/>
  <c r="F36" i="2"/>
  <c r="F38" i="2" s="1"/>
  <c r="E236" i="2"/>
  <c r="A81" i="2" l="1"/>
  <c r="A82" i="2" s="1"/>
  <c r="C273" i="2"/>
  <c r="E237" i="2"/>
  <c r="E29" i="2"/>
  <c r="H36" i="2"/>
  <c r="A84" i="2" l="1"/>
  <c r="E40" i="2"/>
  <c r="H38" i="2"/>
  <c r="E273" i="2"/>
  <c r="C312" i="2"/>
  <c r="C315" i="2" s="1"/>
  <c r="A85" i="2"/>
  <c r="I273" i="2" l="1"/>
  <c r="H273" i="2"/>
  <c r="F273" i="2" s="1"/>
  <c r="D315" i="2"/>
  <c r="C320" i="2" s="1"/>
  <c r="E315" i="2"/>
  <c r="C324" i="2" s="1"/>
  <c r="C325" i="2" l="1"/>
  <c r="F29" i="2"/>
  <c r="F66" i="2"/>
  <c r="C321" i="2"/>
  <c r="F233" i="2" l="1"/>
  <c r="H233" i="2" s="1"/>
  <c r="I233" i="2" s="1"/>
  <c r="F229" i="2"/>
  <c r="H229" i="2" s="1"/>
  <c r="I229" i="2" s="1"/>
  <c r="F232" i="2"/>
  <c r="H232" i="2" s="1"/>
  <c r="I232" i="2" s="1"/>
  <c r="F231" i="2"/>
  <c r="H231" i="2" s="1"/>
  <c r="I231" i="2" s="1"/>
  <c r="F230" i="2"/>
  <c r="H230" i="2" s="1"/>
  <c r="I230" i="2" s="1"/>
  <c r="F228" i="2"/>
  <c r="F234" i="2"/>
  <c r="H234" i="2" s="1"/>
  <c r="I234" i="2" s="1"/>
  <c r="H29" i="2"/>
  <c r="F21" i="2"/>
  <c r="F68" i="2"/>
  <c r="F88" i="2" s="1"/>
  <c r="H66" i="2"/>
  <c r="H68" i="2" s="1"/>
  <c r="H88" i="2" s="1"/>
  <c r="C326" i="2"/>
  <c r="E326" i="2" l="1"/>
  <c r="E324" i="2"/>
  <c r="E320" i="2"/>
  <c r="F23" i="2"/>
  <c r="F40" i="2" s="1"/>
  <c r="H21" i="2"/>
  <c r="F236" i="2"/>
  <c r="H228" i="2"/>
  <c r="I228" i="2" s="1"/>
  <c r="H23" i="2" l="1"/>
  <c r="F237" i="2"/>
  <c r="H237" i="2" s="1"/>
  <c r="H236" i="2"/>
  <c r="H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7490D08A-772C-40C8-BF17-59F5B459CEF0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Janelle Kenway</author>
  </authors>
  <commentList>
    <comment ref="C220" authorId="0" shapeId="0" xr:uid="{A34BC900-8077-45A1-B1F3-4138C6C4B59C}">
      <text>
        <r>
          <rPr>
            <b/>
            <sz val="9"/>
            <color indexed="81"/>
            <rFont val="Tahoma"/>
            <family val="2"/>
          </rPr>
          <t xml:space="preserve">Janelle Kenway:
</t>
        </r>
        <r>
          <rPr>
            <sz val="9"/>
            <color indexed="81"/>
            <rFont val="Tahoma"/>
            <family val="2"/>
          </rPr>
          <t xml:space="preserve">Added Specifically Assigned </t>
        </r>
      </text>
    </comment>
  </commentList>
</comments>
</file>

<file path=xl/sharedStrings.xml><?xml version="1.0" encoding="utf-8"?>
<sst xmlns="http://schemas.openxmlformats.org/spreadsheetml/2006/main" count="2284" uniqueCount="194">
  <si>
    <t>Schedule F 1.2</t>
  </si>
  <si>
    <t>Page 1 of 6</t>
  </si>
  <si>
    <t>Page 1 of 2</t>
  </si>
  <si>
    <t>Page 1 of 1</t>
  </si>
  <si>
    <t>NEWFOUNDLAND AND LABRADOR HYDRO</t>
  </si>
  <si>
    <t>Total System</t>
  </si>
  <si>
    <t>Comparison of Revenue &amp; Allocated Revenue Requirement</t>
  </si>
  <si>
    <t>Cost of Service Before</t>
  </si>
  <si>
    <t xml:space="preserve">Revenue Requirement </t>
  </si>
  <si>
    <t>Revenue</t>
  </si>
  <si>
    <t>Line</t>
  </si>
  <si>
    <t>Deficit and Revenue</t>
  </si>
  <si>
    <t>RSP</t>
  </si>
  <si>
    <t>After Deficit and Revenue</t>
  </si>
  <si>
    <t>to Cost</t>
  </si>
  <si>
    <t>No.</t>
  </si>
  <si>
    <t>Rate Class</t>
  </si>
  <si>
    <t>Revenues</t>
  </si>
  <si>
    <t>Credit Allocation</t>
  </si>
  <si>
    <t>Credits</t>
  </si>
  <si>
    <t>Deficit</t>
  </si>
  <si>
    <t>Activity</t>
  </si>
  <si>
    <t>Coverage</t>
  </si>
  <si>
    <t>Demand</t>
  </si>
  <si>
    <t>Energy</t>
  </si>
  <si>
    <t>(Col.3+4+5)</t>
  </si>
  <si>
    <t>(Col.2/3)</t>
  </si>
  <si>
    <t>($)</t>
  </si>
  <si>
    <t>Newfoundland Power</t>
  </si>
  <si>
    <t>RSP Activity</t>
  </si>
  <si>
    <t>Subtotal Newfoundland Power</t>
  </si>
  <si>
    <t xml:space="preserve">Island Industrial </t>
  </si>
  <si>
    <t>Unallocated RSP Hydraulic Variation</t>
  </si>
  <si>
    <t xml:space="preserve">Labrador Industrial </t>
  </si>
  <si>
    <t>CFB - Goose Bay Secondary</t>
  </si>
  <si>
    <t>Rural Labrador Interconnected</t>
  </si>
  <si>
    <t>Rural Deficit Areas</t>
  </si>
  <si>
    <t>Island Interconnected</t>
  </si>
  <si>
    <t>Island Isolated</t>
  </si>
  <si>
    <t>Labrador Isolated</t>
  </si>
  <si>
    <t>L'Anse au Loup</t>
  </si>
  <si>
    <t>CFB Revenue Credit Applied to Deficit</t>
  </si>
  <si>
    <t>Subtotal</t>
  </si>
  <si>
    <t>Total</t>
  </si>
  <si>
    <t>Page 2 of 6</t>
  </si>
  <si>
    <t>Credit</t>
  </si>
  <si>
    <t>Allocation</t>
  </si>
  <si>
    <t>NLP RSP Activity</t>
  </si>
  <si>
    <t>Industrial - Firm</t>
  </si>
  <si>
    <t>Industrial - Non-Firm</t>
  </si>
  <si>
    <t>Industrial RSP Activity</t>
  </si>
  <si>
    <t>Subtotal Industrial</t>
  </si>
  <si>
    <t>Rural</t>
  </si>
  <si>
    <t>1.1 Domestic</t>
  </si>
  <si>
    <t>ISLINT1.1</t>
  </si>
  <si>
    <t xml:space="preserve">1.12 Domestic All Electric </t>
  </si>
  <si>
    <t>ISLINT1.12</t>
  </si>
  <si>
    <t>1.3 Special</t>
  </si>
  <si>
    <t>ISLINT1.3</t>
  </si>
  <si>
    <t>2.1 General Service 0-100 kW</t>
  </si>
  <si>
    <t>ISLINT2.1</t>
  </si>
  <si>
    <t>2.2 General Service 10-100 kW</t>
  </si>
  <si>
    <t>ISLINT2.2</t>
  </si>
  <si>
    <t>2.3 General Service 110-1,000 kVa</t>
  </si>
  <si>
    <t>ISLINT2.3</t>
  </si>
  <si>
    <t>2.4 General Service Over 1,000 kVa</t>
  </si>
  <si>
    <t>ISLINT2.4</t>
  </si>
  <si>
    <t>4.1 Street and Area Lighting</t>
  </si>
  <si>
    <t>ISLINT4.1</t>
  </si>
  <si>
    <t>Subtotal Rural</t>
  </si>
  <si>
    <t>Total Island Interconnected</t>
  </si>
  <si>
    <t>Page 3 of 6</t>
  </si>
  <si>
    <t>1.2 Domestic Diesel</t>
  </si>
  <si>
    <t>ISLISO1.2</t>
  </si>
  <si>
    <t>1.2G Government Domestic Diesel</t>
  </si>
  <si>
    <t>ISLISO1.2G</t>
  </si>
  <si>
    <t>1.23 Churches, Schools &amp; Com Halls</t>
  </si>
  <si>
    <t>ISLISO1.23</t>
  </si>
  <si>
    <t>2.1 General Service 0-10 kW</t>
  </si>
  <si>
    <t>ISLISO2.1D</t>
  </si>
  <si>
    <t>2.2 GS 10-100 kW</t>
  </si>
  <si>
    <t>ISLISO2.2D</t>
  </si>
  <si>
    <t>2.3 GS 110-1,000 kVa</t>
  </si>
  <si>
    <t>ISLISO2.3</t>
  </si>
  <si>
    <t>ISLISO2.4</t>
  </si>
  <si>
    <t>2.5 GS Diesel</t>
  </si>
  <si>
    <t>ISLISO2.5</t>
  </si>
  <si>
    <t>2.5G Gov't General Service Diesel</t>
  </si>
  <si>
    <t>ISLISO2.5G</t>
  </si>
  <si>
    <t>ISLISO4.1</t>
  </si>
  <si>
    <t>4.1G Gov't Street and Area Lighting</t>
  </si>
  <si>
    <t>ISLISO4.1G</t>
  </si>
  <si>
    <t xml:space="preserve">      Total</t>
  </si>
  <si>
    <t>Page 4 of 6</t>
  </si>
  <si>
    <t>LABISO1.2</t>
  </si>
  <si>
    <t>LABISO1.2G</t>
  </si>
  <si>
    <t>LABISO1.23</t>
  </si>
  <si>
    <t>LABISO2.1D</t>
  </si>
  <si>
    <t>LABISO2.2</t>
  </si>
  <si>
    <t>LABISO2.3</t>
  </si>
  <si>
    <t>LABISO2.4</t>
  </si>
  <si>
    <t>LABISO2.5</t>
  </si>
  <si>
    <t>LABISO2.5G</t>
  </si>
  <si>
    <t>LABISO4.1</t>
  </si>
  <si>
    <t>LABISO4.1G</t>
  </si>
  <si>
    <t>Page 5 of 6</t>
  </si>
  <si>
    <t>LAL1.2</t>
  </si>
  <si>
    <t>LAL1.12</t>
  </si>
  <si>
    <t>LAL2.1</t>
  </si>
  <si>
    <t>LAL2.2</t>
  </si>
  <si>
    <t>LAL2.3</t>
  </si>
  <si>
    <t>LAL4.1</t>
  </si>
  <si>
    <t>Total L'Anse Au Loup</t>
  </si>
  <si>
    <t>Page 6 of 6</t>
  </si>
  <si>
    <t>Labrador Interconnected</t>
  </si>
  <si>
    <t>Labrador Industrial Firm</t>
  </si>
  <si>
    <t>Labrador Industrial Non-Firm</t>
  </si>
  <si>
    <t xml:space="preserve">1.1 Domestic </t>
  </si>
  <si>
    <t>LEINT1.1</t>
  </si>
  <si>
    <t xml:space="preserve">1.1A Domestic All Electric </t>
  </si>
  <si>
    <t>LEINT1.12</t>
  </si>
  <si>
    <t>LEINT2.1</t>
  </si>
  <si>
    <t>LEINT2.2</t>
  </si>
  <si>
    <t>LEINT2.3</t>
  </si>
  <si>
    <t>LEINT2.4</t>
  </si>
  <si>
    <t>LEINT4.1</t>
  </si>
  <si>
    <t>Total Labrador Interconnected</t>
  </si>
  <si>
    <t>NOTES:</t>
  </si>
  <si>
    <t>Revenue to Cost ratios include the deficit allocation when calculated for individual rate classes.</t>
  </si>
  <si>
    <t>Calculation of CFB - Goose Bay Secondary Revenue Credit</t>
  </si>
  <si>
    <t>CFB - Goose Bay Secondary Revenues, Ln 4, Col 2</t>
  </si>
  <si>
    <t>CFB - Goose Bay Secondary Allocated Cost of Service, Ln 4, Col 3</t>
  </si>
  <si>
    <t>CFB - Goose Bay Secondary Allocated Deficit, Ln 4, Col 5</t>
  </si>
  <si>
    <t>Revenue Credit</t>
  </si>
  <si>
    <t>Revenue Credit Applied to Deficit</t>
  </si>
  <si>
    <t>Revenue Credit Applied to Firm Regulated Labrador Interconnected Customers</t>
  </si>
  <si>
    <t>Schedule F 1.2.1</t>
  </si>
  <si>
    <t>Rural Deficit Allocation</t>
  </si>
  <si>
    <t>Before Deficit and Revenue Credit Allocation</t>
  </si>
  <si>
    <t>Allocated</t>
  </si>
  <si>
    <t>Rural Rate</t>
  </si>
  <si>
    <t>Revenue Reqt</t>
  </si>
  <si>
    <t>Mitigation</t>
  </si>
  <si>
    <t>Customer</t>
  </si>
  <si>
    <t xml:space="preserve">         Source</t>
  </si>
  <si>
    <t>CLASSIFICATION TO DEMAND, ENERGY, CUSTOMERS:</t>
  </si>
  <si>
    <t xml:space="preserve">  Newfoundland Power</t>
  </si>
  <si>
    <t xml:space="preserve">  Schedule F 1.3.1, p. 1</t>
  </si>
  <si>
    <t xml:space="preserve">  Rural Labrador Interconnected</t>
  </si>
  <si>
    <t xml:space="preserve">  Schedule F 1.3.1, p. 3</t>
  </si>
  <si>
    <t xml:space="preserve">    Total</t>
  </si>
  <si>
    <t xml:space="preserve">    Deficit Classified</t>
  </si>
  <si>
    <t xml:space="preserve">  Net Prorated on Line 3</t>
  </si>
  <si>
    <t>NOTE:  This page omitted from the print range in favour of Page 2 below.</t>
  </si>
  <si>
    <t>* Specifically assigned costs are converted to equivalent unweighted customers</t>
  </si>
  <si>
    <t xml:space="preserve">  by dividing the assigned cost by the allocated customer cost per unweighted customer.</t>
  </si>
  <si>
    <t xml:space="preserve">  Rural Customer Costs per Rural Customer:</t>
  </si>
  <si>
    <t xml:space="preserve">    Island Interconnected:  </t>
  </si>
  <si>
    <t xml:space="preserve"> </t>
  </si>
  <si>
    <t xml:space="preserve">    Labrador Interconnected:   </t>
  </si>
  <si>
    <t>Deficit Allocation</t>
  </si>
  <si>
    <t>Allocated on</t>
  </si>
  <si>
    <t xml:space="preserve">  Island</t>
  </si>
  <si>
    <t xml:space="preserve">  Labrador</t>
  </si>
  <si>
    <t xml:space="preserve">  Interconnected</t>
  </si>
  <si>
    <t xml:space="preserve"> Interconnected</t>
  </si>
  <si>
    <t>ALLOCATION OF DEFICIT:</t>
  </si>
  <si>
    <t xml:space="preserve">  Rural Deficit Classified</t>
  </si>
  <si>
    <t xml:space="preserve">  Rural rate Mitigation</t>
  </si>
  <si>
    <t xml:space="preserve">    Allocated Totals</t>
  </si>
  <si>
    <t>CUSTOMER DEFICIT ALLOCATION:</t>
  </si>
  <si>
    <t>Amount</t>
  </si>
  <si>
    <t>Revenue Requirement</t>
  </si>
  <si>
    <t>Percent</t>
  </si>
  <si>
    <t xml:space="preserve">  Island Interconnected:</t>
  </si>
  <si>
    <t xml:space="preserve">    Newfoundland Power</t>
  </si>
  <si>
    <t xml:space="preserve">     Sub-Total Island Interconnected</t>
  </si>
  <si>
    <t xml:space="preserve">  Labrador Interconnected:</t>
  </si>
  <si>
    <t xml:space="preserve">    Rural Labrador Interconnected</t>
  </si>
  <si>
    <t xml:space="preserve">      Subtotal Labrador Interconnected</t>
  </si>
  <si>
    <t xml:space="preserve">  Total</t>
  </si>
  <si>
    <t>Schedule 1.2</t>
  </si>
  <si>
    <t>Schedule 1.2.1</t>
  </si>
  <si>
    <t xml:space="preserve">  Schedule 1.3.1, p. 1</t>
  </si>
  <si>
    <t xml:space="preserve">  Schedule 1.3.1, p. 3</t>
  </si>
  <si>
    <t>Schedule G 1.2.1</t>
  </si>
  <si>
    <t xml:space="preserve">  Schedule G 1.3.1, p. 3</t>
  </si>
  <si>
    <t xml:space="preserve">  Schedule G 1.3.1, p. 1</t>
  </si>
  <si>
    <t>Schedule G 1.2</t>
  </si>
  <si>
    <t>2027 Test Year Cost of Service Study (No Rate Mitigation)</t>
  </si>
  <si>
    <t>Comparison of Revenue &amp; Allocated Revenue Requirement (100% Demand Allocation)</t>
  </si>
  <si>
    <t>Comparison of Revenue &amp; Allocated Revenue Requirement (Holyrood Fuel Capacity Factor)</t>
  </si>
  <si>
    <t>2027 Test Year Cost of Service Study (No Mitigation)</t>
  </si>
  <si>
    <t>Net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</si>
</sst>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-mmm\-yyyy"/>
    <numFmt numFmtId="165" formatCode="_(* #,##0_);_(* \(#,##0\);_(* &quot;-&quot;??_);_(@_)"/>
    <numFmt numFmtId="166" formatCode="_(* #,##0.000_);_(* \(#,##0.000\);_(* &quot;-&quot;??_);_(@_)"/>
    <numFmt numFmtId="167" formatCode="#,##0.000000"/>
    <numFmt numFmtId="168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b/>
      <sz val="11"/>
      <name val="Arial Narrow"/>
      <family val="2"/>
    </font>
    <font>
      <sz val="10"/>
      <color indexed="48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9" fontId="0" fillId="0" borderId="0" xfId="2" applyFont="1" applyAlignment="1">
      <alignment horizontal="center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164" fontId="1" fillId="0" borderId="0" xfId="1" applyNumberFormat="1" applyAlignment="1">
      <alignment horizontal="right"/>
    </xf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centerContinuous"/>
    </xf>
    <xf numFmtId="0" fontId="1" fillId="0" borderId="0" xfId="1" quotePrefix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Continuous"/>
    </xf>
    <xf numFmtId="43" fontId="2" fillId="0" borderId="0" xfId="3" quotePrefix="1" applyFont="1" applyAlignment="1">
      <alignment horizontal="center"/>
    </xf>
    <xf numFmtId="44" fontId="1" fillId="0" borderId="0" xfId="1" applyNumberFormat="1"/>
    <xf numFmtId="165" fontId="1" fillId="0" borderId="0" xfId="1" applyNumberFormat="1"/>
    <xf numFmtId="165" fontId="0" fillId="0" borderId="0" xfId="3" applyNumberFormat="1" applyFont="1"/>
    <xf numFmtId="10" fontId="1" fillId="0" borderId="0" xfId="1" applyNumberFormat="1"/>
    <xf numFmtId="0" fontId="3" fillId="0" borderId="0" xfId="1" applyFont="1"/>
    <xf numFmtId="43" fontId="1" fillId="0" borderId="0" xfId="1" applyNumberFormat="1"/>
    <xf numFmtId="165" fontId="2" fillId="0" borderId="0" xfId="1" applyNumberFormat="1" applyFont="1"/>
    <xf numFmtId="0" fontId="1" fillId="0" borderId="0" xfId="1" applyAlignment="1">
      <alignment horizontal="left"/>
    </xf>
    <xf numFmtId="165" fontId="2" fillId="0" borderId="0" xfId="3" applyNumberFormat="1" applyFont="1"/>
    <xf numFmtId="43" fontId="2" fillId="0" borderId="0" xfId="1" applyNumberFormat="1" applyFont="1"/>
    <xf numFmtId="165" fontId="3" fillId="0" borderId="1" xfId="1" applyNumberFormat="1" applyFont="1" applyBorder="1"/>
    <xf numFmtId="2" fontId="3" fillId="0" borderId="1" xfId="1" applyNumberFormat="1" applyFont="1" applyBorder="1"/>
    <xf numFmtId="0" fontId="1" fillId="0" borderId="0" xfId="1" quotePrefix="1" applyAlignment="1">
      <alignment horizontal="left"/>
    </xf>
    <xf numFmtId="0" fontId="3" fillId="0" borderId="0" xfId="1" quotePrefix="1" applyFont="1" applyAlignment="1">
      <alignment horizontal="left"/>
    </xf>
    <xf numFmtId="165" fontId="5" fillId="0" borderId="0" xfId="1" applyNumberFormat="1" applyFont="1"/>
    <xf numFmtId="10" fontId="0" fillId="0" borderId="0" xfId="2" applyNumberFormat="1" applyFont="1"/>
    <xf numFmtId="165" fontId="2" fillId="0" borderId="0" xfId="3" applyNumberFormat="1" applyFont="1" applyBorder="1"/>
    <xf numFmtId="43" fontId="2" fillId="0" borderId="0" xfId="3" applyFont="1" applyBorder="1"/>
    <xf numFmtId="165" fontId="3" fillId="0" borderId="1" xfId="3" applyNumberFormat="1" applyFont="1" applyBorder="1"/>
    <xf numFmtId="43" fontId="3" fillId="0" borderId="1" xfId="3" applyFont="1" applyBorder="1"/>
    <xf numFmtId="43" fontId="2" fillId="0" borderId="0" xfId="3" applyFont="1"/>
    <xf numFmtId="165" fontId="3" fillId="0" borderId="2" xfId="3" applyNumberFormat="1" applyFont="1" applyBorder="1"/>
    <xf numFmtId="43" fontId="3" fillId="0" borderId="2" xfId="3" applyFont="1" applyBorder="1"/>
    <xf numFmtId="3" fontId="1" fillId="0" borderId="0" xfId="1" applyNumberFormat="1"/>
    <xf numFmtId="0" fontId="4" fillId="0" borderId="0" xfId="1" applyFont="1" applyAlignment="1">
      <alignment horizontal="right"/>
    </xf>
    <xf numFmtId="165" fontId="6" fillId="0" borderId="0" xfId="1" applyNumberFormat="1" applyFont="1"/>
    <xf numFmtId="166" fontId="6" fillId="0" borderId="0" xfId="1" applyNumberFormat="1" applyFont="1"/>
    <xf numFmtId="0" fontId="1" fillId="0" borderId="0" xfId="1" quotePrefix="1" applyAlignment="1">
      <alignment horizontal="left" indent="1"/>
    </xf>
    <xf numFmtId="0" fontId="3" fillId="0" borderId="0" xfId="1" applyFont="1" applyAlignment="1">
      <alignment horizontal="center"/>
    </xf>
    <xf numFmtId="37" fontId="1" fillId="0" borderId="0" xfId="1" applyNumberFormat="1"/>
    <xf numFmtId="43" fontId="0" fillId="0" borderId="0" xfId="3" applyFont="1" applyFill="1"/>
    <xf numFmtId="165" fontId="1" fillId="0" borderId="3" xfId="1" applyNumberFormat="1" applyBorder="1"/>
    <xf numFmtId="37" fontId="1" fillId="0" borderId="3" xfId="1" applyNumberFormat="1" applyBorder="1"/>
    <xf numFmtId="165" fontId="3" fillId="0" borderId="0" xfId="1" applyNumberFormat="1" applyFont="1"/>
    <xf numFmtId="2" fontId="3" fillId="0" borderId="0" xfId="1" applyNumberFormat="1" applyFont="1"/>
    <xf numFmtId="43" fontId="0" fillId="0" borderId="3" xfId="3" applyFont="1" applyFill="1" applyBorder="1"/>
    <xf numFmtId="165" fontId="3" fillId="0" borderId="3" xfId="1" applyNumberFormat="1" applyFont="1" applyBorder="1"/>
    <xf numFmtId="2" fontId="3" fillId="0" borderId="3" xfId="1" applyNumberFormat="1" applyFont="1" applyBorder="1"/>
    <xf numFmtId="165" fontId="0" fillId="0" borderId="0" xfId="3" applyNumberFormat="1" applyFont="1" applyFill="1"/>
    <xf numFmtId="43" fontId="0" fillId="0" borderId="0" xfId="3" applyFont="1"/>
    <xf numFmtId="2" fontId="1" fillId="0" borderId="0" xfId="1" applyNumberFormat="1"/>
    <xf numFmtId="165" fontId="3" fillId="0" borderId="2" xfId="1" applyNumberFormat="1" applyFont="1" applyBorder="1"/>
    <xf numFmtId="167" fontId="1" fillId="0" borderId="0" xfId="1" applyNumberFormat="1"/>
    <xf numFmtId="0" fontId="1" fillId="0" borderId="0" xfId="1" applyAlignment="1">
      <alignment horizontal="left" indent="1"/>
    </xf>
    <xf numFmtId="0" fontId="7" fillId="0" borderId="0" xfId="4" applyFont="1"/>
    <xf numFmtId="0" fontId="2" fillId="0" borderId="0" xfId="1" quotePrefix="1" applyFont="1" applyAlignment="1">
      <alignment horizontal="left"/>
    </xf>
    <xf numFmtId="0" fontId="8" fillId="0" borderId="0" xfId="1" applyFont="1"/>
    <xf numFmtId="165" fontId="3" fillId="0" borderId="4" xfId="3" applyNumberFormat="1" applyFont="1" applyBorder="1"/>
    <xf numFmtId="43" fontId="3" fillId="0" borderId="4" xfId="3" applyFont="1" applyBorder="1"/>
    <xf numFmtId="165" fontId="0" fillId="0" borderId="0" xfId="3" applyNumberFormat="1" applyFont="1" applyBorder="1"/>
    <xf numFmtId="3" fontId="3" fillId="0" borderId="4" xfId="1" applyNumberFormat="1" applyFont="1" applyBorder="1"/>
    <xf numFmtId="43" fontId="0" fillId="0" borderId="0" xfId="3" applyFont="1" applyAlignment="1">
      <alignment horizontal="center"/>
    </xf>
    <xf numFmtId="165" fontId="2" fillId="0" borderId="0" xfId="3" applyNumberFormat="1" applyFont="1" applyFill="1"/>
    <xf numFmtId="165" fontId="2" fillId="0" borderId="0" xfId="3" applyNumberFormat="1" applyFont="1" applyFill="1" applyBorder="1"/>
    <xf numFmtId="165" fontId="9" fillId="0" borderId="0" xfId="3" applyNumberFormat="1" applyFont="1"/>
    <xf numFmtId="165" fontId="1" fillId="0" borderId="4" xfId="1" applyNumberFormat="1" applyBorder="1"/>
    <xf numFmtId="168" fontId="3" fillId="0" borderId="0" xfId="1" applyNumberFormat="1" applyFont="1"/>
    <xf numFmtId="0" fontId="1" fillId="0" borderId="0" xfId="1" quotePrefix="1" applyAlignment="1">
      <alignment horizontal="right"/>
    </xf>
    <xf numFmtId="0" fontId="1" fillId="0" borderId="3" xfId="1" applyBorder="1" applyAlignment="1">
      <alignment horizontal="left" wrapText="1"/>
    </xf>
    <xf numFmtId="0" fontId="1" fillId="0" borderId="3" xfId="1" applyBorder="1" applyAlignment="1">
      <alignment horizontal="centerContinuous"/>
    </xf>
    <xf numFmtId="165" fontId="3" fillId="0" borderId="4" xfId="1" applyNumberFormat="1" applyFont="1" applyBorder="1"/>
    <xf numFmtId="3" fontId="3" fillId="0" borderId="0" xfId="1" applyNumberFormat="1" applyFont="1"/>
    <xf numFmtId="7" fontId="0" fillId="0" borderId="0" xfId="5" applyNumberFormat="1" applyFont="1" applyBorder="1" applyAlignment="1">
      <alignment horizontal="right"/>
    </xf>
    <xf numFmtId="7" fontId="0" fillId="0" borderId="0" xfId="5" applyNumberFormat="1" applyFont="1"/>
    <xf numFmtId="0" fontId="2" fillId="0" borderId="0" xfId="1" quotePrefix="1" applyFont="1" applyAlignment="1">
      <alignment horizontal="right"/>
    </xf>
    <xf numFmtId="0" fontId="1" fillId="0" borderId="3" xfId="1" applyBorder="1" applyAlignment="1">
      <alignment horizontal="center"/>
    </xf>
    <xf numFmtId="0" fontId="10" fillId="0" borderId="0" xfId="1" quotePrefix="1" applyFont="1" applyAlignment="1">
      <alignment horizontal="left"/>
    </xf>
    <xf numFmtId="0" fontId="2" fillId="0" borderId="3" xfId="1" applyFont="1" applyBorder="1"/>
    <xf numFmtId="168" fontId="0" fillId="0" borderId="0" xfId="2" applyNumberFormat="1" applyFont="1" applyAlignment="1">
      <alignment horizontal="center"/>
    </xf>
    <xf numFmtId="168" fontId="1" fillId="0" borderId="0" xfId="1" applyNumberFormat="1" applyAlignment="1">
      <alignment horizontal="center"/>
    </xf>
    <xf numFmtId="168" fontId="0" fillId="0" borderId="5" xfId="2" applyNumberFormat="1" applyFont="1" applyBorder="1" applyAlignment="1">
      <alignment horizontal="center"/>
    </xf>
    <xf numFmtId="0" fontId="2" fillId="0" borderId="0" xfId="4" applyAlignment="1">
      <alignment horizontal="center"/>
    </xf>
    <xf numFmtId="0" fontId="2" fillId="0" borderId="0" xfId="4"/>
    <xf numFmtId="0" fontId="2" fillId="0" borderId="0" xfId="4" applyAlignment="1">
      <alignment horizontal="right"/>
    </xf>
    <xf numFmtId="164" fontId="2" fillId="0" borderId="0" xfId="4" applyNumberFormat="1" applyAlignment="1">
      <alignment horizontal="right"/>
    </xf>
    <xf numFmtId="0" fontId="3" fillId="0" borderId="0" xfId="4" applyFont="1" applyAlignment="1">
      <alignment horizontal="centerContinuous"/>
    </xf>
    <xf numFmtId="0" fontId="3" fillId="0" borderId="0" xfId="4" quotePrefix="1" applyFont="1" applyAlignment="1">
      <alignment horizontal="centerContinuous"/>
    </xf>
    <xf numFmtId="0" fontId="2" fillId="0" borderId="0" xfId="4" quotePrefix="1" applyAlignment="1">
      <alignment horizontal="center"/>
    </xf>
    <xf numFmtId="0" fontId="2" fillId="0" borderId="0" xfId="4" applyAlignment="1">
      <alignment horizontal="centerContinuous"/>
    </xf>
    <xf numFmtId="44" fontId="2" fillId="0" borderId="0" xfId="4" applyNumberFormat="1"/>
    <xf numFmtId="165" fontId="2" fillId="0" borderId="0" xfId="4" applyNumberFormat="1"/>
    <xf numFmtId="10" fontId="2" fillId="0" borderId="0" xfId="4" applyNumberFormat="1"/>
    <xf numFmtId="0" fontId="3" fillId="0" borderId="0" xfId="4" applyFont="1"/>
    <xf numFmtId="43" fontId="2" fillId="0" borderId="0" xfId="4" applyNumberFormat="1"/>
    <xf numFmtId="0" fontId="2" fillId="0" borderId="0" xfId="4" applyAlignment="1">
      <alignment horizontal="left"/>
    </xf>
    <xf numFmtId="165" fontId="3" fillId="0" borderId="1" xfId="4" applyNumberFormat="1" applyFont="1" applyBorder="1"/>
    <xf numFmtId="2" fontId="3" fillId="0" borderId="1" xfId="4" applyNumberFormat="1" applyFont="1" applyBorder="1"/>
    <xf numFmtId="0" fontId="2" fillId="0" borderId="0" xfId="4" quotePrefix="1" applyAlignment="1">
      <alignment horizontal="left"/>
    </xf>
    <xf numFmtId="0" fontId="3" fillId="0" borderId="0" xfId="4" quotePrefix="1" applyFont="1" applyAlignment="1">
      <alignment horizontal="left"/>
    </xf>
    <xf numFmtId="165" fontId="5" fillId="0" borderId="0" xfId="4" applyNumberFormat="1" applyFont="1"/>
    <xf numFmtId="3" fontId="2" fillId="0" borderId="0" xfId="4" applyNumberFormat="1"/>
    <xf numFmtId="0" fontId="4" fillId="0" borderId="0" xfId="4" applyFont="1" applyAlignment="1">
      <alignment horizontal="right"/>
    </xf>
    <xf numFmtId="165" fontId="6" fillId="0" borderId="0" xfId="4" applyNumberFormat="1" applyFont="1"/>
    <xf numFmtId="166" fontId="6" fillId="0" borderId="0" xfId="4" applyNumberFormat="1" applyFont="1"/>
    <xf numFmtId="0" fontId="2" fillId="0" borderId="0" xfId="4" quotePrefix="1" applyAlignment="1">
      <alignment horizontal="left" indent="1"/>
    </xf>
    <xf numFmtId="0" fontId="3" fillId="0" borderId="0" xfId="4" applyFont="1" applyAlignment="1">
      <alignment horizontal="center"/>
    </xf>
    <xf numFmtId="37" fontId="2" fillId="0" borderId="0" xfId="4" applyNumberFormat="1"/>
    <xf numFmtId="165" fontId="2" fillId="0" borderId="3" xfId="4" applyNumberFormat="1" applyBorder="1"/>
    <xf numFmtId="37" fontId="2" fillId="0" borderId="3" xfId="4" applyNumberFormat="1" applyBorder="1"/>
    <xf numFmtId="165" fontId="3" fillId="0" borderId="0" xfId="4" applyNumberFormat="1" applyFont="1"/>
    <xf numFmtId="2" fontId="3" fillId="0" borderId="0" xfId="4" applyNumberFormat="1" applyFont="1"/>
    <xf numFmtId="165" fontId="3" fillId="0" borderId="3" xfId="4" applyNumberFormat="1" applyFont="1" applyBorder="1"/>
    <xf numFmtId="2" fontId="3" fillId="0" borderId="3" xfId="4" applyNumberFormat="1" applyFont="1" applyBorder="1"/>
    <xf numFmtId="2" fontId="2" fillId="0" borderId="0" xfId="4" applyNumberFormat="1"/>
    <xf numFmtId="165" fontId="3" fillId="0" borderId="2" xfId="4" applyNumberFormat="1" applyFont="1" applyBorder="1"/>
    <xf numFmtId="167" fontId="2" fillId="0" borderId="0" xfId="4" applyNumberFormat="1"/>
    <xf numFmtId="0" fontId="2" fillId="0" borderId="0" xfId="4" applyAlignment="1">
      <alignment horizontal="left" indent="1"/>
    </xf>
    <xf numFmtId="0" fontId="8" fillId="0" borderId="0" xfId="4" applyFont="1"/>
    <xf numFmtId="3" fontId="3" fillId="0" borderId="4" xfId="4" applyNumberFormat="1" applyFont="1" applyBorder="1"/>
    <xf numFmtId="165" fontId="2" fillId="0" borderId="4" xfId="4" applyNumberFormat="1" applyBorder="1"/>
    <xf numFmtId="168" fontId="3" fillId="0" borderId="0" xfId="4" applyNumberFormat="1" applyFont="1"/>
    <xf numFmtId="0" fontId="2" fillId="0" borderId="0" xfId="4" quotePrefix="1" applyAlignment="1">
      <alignment horizontal="right"/>
    </xf>
    <xf numFmtId="0" fontId="2" fillId="0" borderId="3" xfId="4" applyBorder="1" applyAlignment="1">
      <alignment horizontal="left" wrapText="1"/>
    </xf>
    <xf numFmtId="0" fontId="2" fillId="0" borderId="3" xfId="4" applyBorder="1" applyAlignment="1">
      <alignment horizontal="centerContinuous"/>
    </xf>
    <xf numFmtId="165" fontId="3" fillId="0" borderId="4" xfId="4" applyNumberFormat="1" applyFont="1" applyBorder="1"/>
    <xf numFmtId="3" fontId="3" fillId="0" borderId="0" xfId="4" applyNumberFormat="1" applyFont="1"/>
    <xf numFmtId="0" fontId="2" fillId="0" borderId="3" xfId="4" applyBorder="1" applyAlignment="1">
      <alignment horizontal="center"/>
    </xf>
    <xf numFmtId="0" fontId="10" fillId="0" borderId="0" xfId="4" quotePrefix="1" applyFont="1" applyAlignment="1">
      <alignment horizontal="left"/>
    </xf>
    <xf numFmtId="0" fontId="2" fillId="0" borderId="3" xfId="4" applyBorder="1"/>
    <xf numFmtId="168" fontId="2" fillId="0" borderId="0" xfId="4" applyNumberFormat="1" applyAlignment="1">
      <alignment horizontal="center"/>
    </xf>
    <xf numFmtId="0" fontId="1" fillId="0" borderId="0" xfId="4" applyFont="1" applyAlignment="1">
      <alignment horizontal="center"/>
    </xf>
    <xf numFmtId="0" fontId="1" fillId="0" borderId="3" xfId="4" applyFont="1" applyBorder="1" applyAlignment="1">
      <alignment horizontal="center"/>
    </xf>
  </cellXfs>
  <cellStyles count="6">
    <cellStyle name="Comma 2" xfId="3" xr:uid="{489BF894-BF49-4A62-A9A7-C5EF73A20B5E}"/>
    <cellStyle name="Currency 2" xfId="5" xr:uid="{ABEDA396-EB35-4E0B-8919-565513981950}"/>
    <cellStyle name="Normal" xfId="0" builtinId="0"/>
    <cellStyle name="Normal 2" xfId="1" xr:uid="{C3A41233-1FC4-465A-AE8D-C9CDF249CAD6}"/>
    <cellStyle name="Normal 2 2" xfId="4" xr:uid="{33012DFA-EC19-4732-B0D7-0D8CB121C711}"/>
    <cellStyle name="Percent 2" xfId="2" xr:uid="{F5060C71-6D83-421E-957E-395B8D0CF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3DE1075E-44A9-4B20-B258-099D06362F7F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0C30641B-ED46-4F74-973F-CEACA3A7D68B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695B840D-C585-4D42-B798-5214AD83EEAF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9905EF46-182C-4168-BB07-9E15CA11BEED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D7355810-B699-4250-ABCC-F400BB705EBD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9D7AF38B-7CC8-4CB4-8990-779014D7AAE3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C811CC1C-8AA9-46D7-AF15-D871E0D43FBA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3EE3ABCB-32BB-4883-939E-4F64704F3F56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C10E1766-D8E5-4FF3-966D-C7657BD96706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B652FE02-9ACB-42A1-9266-1BC443C3A751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5F86DF46-C036-4777-80A0-A6D38E34F453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C7159146-1465-470F-A70A-F60E5777E4B0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ABB592DA-2D89-4228-A283-6BCF32B512DC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8C4B1CD6-422A-4809-B1FE-949447D18DBA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47541C3B-A153-44C5-96F4-45BC100523B5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B7BC2072-EBC4-4A21-957A-FB8F3632305B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91C4A9CD-C7F1-49BC-9032-EDE5F8247325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50CDEEF6-5D7D-4FB9-8F9C-4AA6605E2399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68B78BFF-5759-44B9-8BF7-980845CD35F3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F5C97DAB-2D4A-412E-8A76-8E2017AD1591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FF989EB8-9BC7-48F8-AA57-65FFB1EDC72D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BA722DA1-6433-4677-9D86-F96DF0A074C2}"/>
            </a:ext>
          </a:extLst>
        </xdr:cNvPr>
        <xdr:cNvSpPr/>
      </xdr:nvSpPr>
      <xdr:spPr bwMode="auto">
        <a:xfrm>
          <a:off x="3048000" y="39903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5D12696C-69B8-4CEC-BD57-0A7584BC35CA}"/>
            </a:ext>
          </a:extLst>
        </xdr:cNvPr>
        <xdr:cNvSpPr/>
      </xdr:nvSpPr>
      <xdr:spPr bwMode="auto">
        <a:xfrm>
          <a:off x="3048000" y="43141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1E188D1F-3385-42C9-837E-2AF09CED6CC9}"/>
            </a:ext>
          </a:extLst>
        </xdr:cNvPr>
        <xdr:cNvSpPr/>
      </xdr:nvSpPr>
      <xdr:spPr bwMode="auto">
        <a:xfrm>
          <a:off x="3048000" y="44761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4C5ACC5B-46E2-4AB0-A9E3-AD7C318E4ECC}"/>
            </a:ext>
          </a:extLst>
        </xdr:cNvPr>
        <xdr:cNvSpPr/>
      </xdr:nvSpPr>
      <xdr:spPr bwMode="auto">
        <a:xfrm>
          <a:off x="1219200" y="57715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FED4A97F-5592-4633-8053-6FCAFDD374CE}"/>
            </a:ext>
          </a:extLst>
        </xdr:cNvPr>
        <xdr:cNvSpPr/>
      </xdr:nvSpPr>
      <xdr:spPr bwMode="auto">
        <a:xfrm>
          <a:off x="1828800" y="57715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B415116C-71EB-4976-B35E-ECEB99F9F9F0}"/>
            </a:ext>
          </a:extLst>
        </xdr:cNvPr>
        <xdr:cNvSpPr/>
      </xdr:nvSpPr>
      <xdr:spPr bwMode="auto">
        <a:xfrm>
          <a:off x="3048000" y="36375339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6A249F3B-A865-4F7C-9ADF-24D025EADD0D}"/>
            </a:ext>
          </a:extLst>
        </xdr:cNvPr>
        <xdr:cNvSpPr/>
      </xdr:nvSpPr>
      <xdr:spPr bwMode="auto">
        <a:xfrm>
          <a:off x="2438400" y="396138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9219EF5E-F492-4501-81FE-72B592676A5D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5EA13E9C-345C-4F07-B06D-72D3FC20F8C8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FCDCEC41-B5C2-4B3F-8F8F-A938DB9D27D2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113986C2-2648-4A09-BE52-EA66C309B414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121C98BB-2E2C-4EAB-B5F9-0122F0784BC1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BB0B4E81-E098-4968-A3D0-B0E92C14BA8F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78B3F225-0680-4A84-83BD-063B3CEDE65C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104140</xdr:rowOff>
    </xdr:from>
    <xdr:to>
      <xdr:col>5</xdr:col>
      <xdr:colOff>63500</xdr:colOff>
      <xdr:row>25</xdr:row>
      <xdr:rowOff>0</xdr:rowOff>
    </xdr:to>
    <xdr:sp macro="" textlink="">
      <xdr:nvSpPr>
        <xdr:cNvPr id="2" name="nuNumber: 1" hidden="1">
          <a:extLst>
            <a:ext uri="{FF2B5EF4-FFF2-40B4-BE49-F238E27FC236}">
              <a16:creationId xmlns:a16="http://schemas.microsoft.com/office/drawing/2014/main" id="{46E3771A-B50F-419C-8A1A-C88F08CD6A7B}"/>
            </a:ext>
          </a:extLst>
        </xdr:cNvPr>
        <xdr:cNvSpPr/>
      </xdr:nvSpPr>
      <xdr:spPr bwMode="auto">
        <a:xfrm>
          <a:off x="6191250" y="395224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</xdr:row>
      <xdr:rowOff>104140</xdr:rowOff>
    </xdr:from>
    <xdr:to>
      <xdr:col>5</xdr:col>
      <xdr:colOff>63500</xdr:colOff>
      <xdr:row>27</xdr:row>
      <xdr:rowOff>0</xdr:rowOff>
    </xdr:to>
    <xdr:sp macro="" textlink="">
      <xdr:nvSpPr>
        <xdr:cNvPr id="3" name="nuNumber: 2" hidden="1">
          <a:extLst>
            <a:ext uri="{FF2B5EF4-FFF2-40B4-BE49-F238E27FC236}">
              <a16:creationId xmlns:a16="http://schemas.microsoft.com/office/drawing/2014/main" id="{53CA1273-F6FD-41CB-BB97-DD90F015F069}"/>
            </a:ext>
          </a:extLst>
        </xdr:cNvPr>
        <xdr:cNvSpPr/>
      </xdr:nvSpPr>
      <xdr:spPr bwMode="auto">
        <a:xfrm>
          <a:off x="6191250" y="4276090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27</xdr:row>
      <xdr:rowOff>104140</xdr:rowOff>
    </xdr:from>
    <xdr:to>
      <xdr:col>5</xdr:col>
      <xdr:colOff>63500</xdr:colOff>
      <xdr:row>28</xdr:row>
      <xdr:rowOff>0</xdr:rowOff>
    </xdr:to>
    <xdr:sp macro="" textlink="">
      <xdr:nvSpPr>
        <xdr:cNvPr id="4" name="nuNumber: 3" hidden="1">
          <a:extLst>
            <a:ext uri="{FF2B5EF4-FFF2-40B4-BE49-F238E27FC236}">
              <a16:creationId xmlns:a16="http://schemas.microsoft.com/office/drawing/2014/main" id="{99EECD43-51AA-4B80-BC84-97E525EECC9C}"/>
            </a:ext>
          </a:extLst>
        </xdr:cNvPr>
        <xdr:cNvSpPr/>
      </xdr:nvSpPr>
      <xdr:spPr bwMode="auto">
        <a:xfrm>
          <a:off x="6191250" y="44380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35</xdr:row>
      <xdr:rowOff>104140</xdr:rowOff>
    </xdr:from>
    <xdr:to>
      <xdr:col>2</xdr:col>
      <xdr:colOff>63500</xdr:colOff>
      <xdr:row>36</xdr:row>
      <xdr:rowOff>0</xdr:rowOff>
    </xdr:to>
    <xdr:sp macro="" textlink="">
      <xdr:nvSpPr>
        <xdr:cNvPr id="5" name="nuNumber: 4" hidden="1">
          <a:extLst>
            <a:ext uri="{FF2B5EF4-FFF2-40B4-BE49-F238E27FC236}">
              <a16:creationId xmlns:a16="http://schemas.microsoft.com/office/drawing/2014/main" id="{AEAA8B31-F949-483C-B2E8-5677905F0FDB}"/>
            </a:ext>
          </a:extLst>
        </xdr:cNvPr>
        <xdr:cNvSpPr/>
      </xdr:nvSpPr>
      <xdr:spPr bwMode="auto">
        <a:xfrm>
          <a:off x="2733675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104140</xdr:rowOff>
    </xdr:from>
    <xdr:to>
      <xdr:col>3</xdr:col>
      <xdr:colOff>63500</xdr:colOff>
      <xdr:row>36</xdr:row>
      <xdr:rowOff>0</xdr:rowOff>
    </xdr:to>
    <xdr:sp macro="" textlink="">
      <xdr:nvSpPr>
        <xdr:cNvPr id="6" name="nuNumber: 5" hidden="1">
          <a:extLst>
            <a:ext uri="{FF2B5EF4-FFF2-40B4-BE49-F238E27FC236}">
              <a16:creationId xmlns:a16="http://schemas.microsoft.com/office/drawing/2014/main" id="{F6669BFD-E5AC-4AFF-977A-5945A742D080}"/>
            </a:ext>
          </a:extLst>
        </xdr:cNvPr>
        <xdr:cNvSpPr/>
      </xdr:nvSpPr>
      <xdr:spPr bwMode="auto">
        <a:xfrm>
          <a:off x="3943350" y="582866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224</xdr:row>
      <xdr:rowOff>104139</xdr:rowOff>
    </xdr:from>
    <xdr:to>
      <xdr:col>5</xdr:col>
      <xdr:colOff>63500</xdr:colOff>
      <xdr:row>224</xdr:row>
      <xdr:rowOff>167639</xdr:rowOff>
    </xdr:to>
    <xdr:sp macro="" textlink="">
      <xdr:nvSpPr>
        <xdr:cNvPr id="7" name="nuNumber: 6" hidden="1">
          <a:extLst>
            <a:ext uri="{FF2B5EF4-FFF2-40B4-BE49-F238E27FC236}">
              <a16:creationId xmlns:a16="http://schemas.microsoft.com/office/drawing/2014/main" id="{8008BAB1-7065-4557-A957-C2BCC0B25F41}"/>
            </a:ext>
          </a:extLst>
        </xdr:cNvPr>
        <xdr:cNvSpPr/>
      </xdr:nvSpPr>
      <xdr:spPr bwMode="auto">
        <a:xfrm>
          <a:off x="6191250" y="36003864"/>
          <a:ext cx="63500" cy="5397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244</xdr:row>
      <xdr:rowOff>104140</xdr:rowOff>
    </xdr:from>
    <xdr:to>
      <xdr:col>4</xdr:col>
      <xdr:colOff>63500</xdr:colOff>
      <xdr:row>245</xdr:row>
      <xdr:rowOff>0</xdr:rowOff>
    </xdr:to>
    <xdr:sp macro="" textlink="">
      <xdr:nvSpPr>
        <xdr:cNvPr id="8" name="nuNumber: 7" hidden="1">
          <a:extLst>
            <a:ext uri="{FF2B5EF4-FFF2-40B4-BE49-F238E27FC236}">
              <a16:creationId xmlns:a16="http://schemas.microsoft.com/office/drawing/2014/main" id="{7C3FDB82-2B4C-4ABA-8953-8EAFF84B4711}"/>
            </a:ext>
          </a:extLst>
        </xdr:cNvPr>
        <xdr:cNvSpPr/>
      </xdr:nvSpPr>
      <xdr:spPr bwMode="auto">
        <a:xfrm>
          <a:off x="5210175" y="39261415"/>
          <a:ext cx="63500" cy="57785"/>
        </a:xfrm>
        <a:prstGeom prst="rtTriangle">
          <a:avLst/>
        </a:prstGeom>
        <a:solidFill>
          <a:srgbClr val="00FF00"/>
        </a:solidFill>
        <a:ln w="9525" cap="flat" cmpd="sng" algn="ctr">
          <a:solidFill>
            <a:srgbClr val="00FF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Regulatory%20Affairs/Rates%20Internal/6.%20Cost%20of%20Service/3.%202027%20GRA/1.Cost%20of%20Service/2027%20TY-%20June%202025%20Load%20Forecast/2027%20COS%20Scenarios%20(ssarwan)/1.%20Holyrood%20TGS%20-%20100%25%20Demand/COS%2027.xlsm" TargetMode="External"/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2027%20COS%20Scenarios%20(ssarwan)\1.%20Holyrood%20TGS%20-%20100%25%20Demand\COS%2027.xlsm" TargetMode="External"/><Relationship Id="rId1" Type="http://schemas.openxmlformats.org/officeDocument/2006/relationships/externalLinkPath" Target="/Regulatory%20Affairs/Rates%20Internal/6.%20Cost%20of%20Service/3.%202027%20GRA/1.Cost%20of%20Service/2027%20TY-%20June%202025%20Load%20Forecast/2027%20COS%20Scenarios%20(ssarwan)/1.%20Holyrood%20TGS%20-%20100%25%20Demand/COS%2027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Regulatory%20Affairs/Rates%20Internal/6.%20Cost%20of%20Service/3.%202027%20GRA/1.Cost%20of%20Service/2027%20TY-%20June%202025%20Load%20Forecast/2027%20COS%20Scenarios%20(ssarwan)/2.%20Holyrood%20TGS%20-%20System%20Load%20Factor/COS%2027.xlsm" TargetMode="External"/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2027%20COS%20Scenarios%20(ssarwan)\2.%20Holyrood%20TGS%20-%20System%20Load%20Factor\COS%2027.xlsm" TargetMode="External"/><Relationship Id="rId1" Type="http://schemas.openxmlformats.org/officeDocument/2006/relationships/externalLinkPath" Target="/Regulatory%20Affairs/Rates%20Internal/6.%20Cost%20of%20Service/3.%202027%20GRA/1.Cost%20of%20Service/2027%20TY-%20June%202025%20Load%20Forecast/2027%20COS%20Scenarios%20(ssarwan)/2.%20Holyrood%20TGS%20-%20System%20Load%20Factor/COS%2027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2027%20COS%20Scenarios%20(ssarwan)\CA-NLH-154%20Jason\0.%20COS%202027%20-%20No%20Rate%20Mitigation\COS%2027.xlsm" TargetMode="External"/><Relationship Id="rId1" Type="http://schemas.openxmlformats.org/officeDocument/2006/relationships/externalLinkPath" Target="0.%20COS%202027%20-%20No%20Rate%20Mitigation/COS%2027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2027%20COS%20Scenarios%20(ssarwan)\CA-NLH-154%20Jason\0.%20COS%202027%20-%20No%20Rate%20Mitigation%20-%20Sys%20Load\COS%2027.xlsm" TargetMode="External"/><Relationship Id="rId1" Type="http://schemas.openxmlformats.org/officeDocument/2006/relationships/externalLinkPath" Target="0.%20COS%202027%20-%20No%20Rate%20Mitigation%20-%20Sys%20Load/COS%2027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Regulatory%20Affairs/Rates%20Internal/6.%20Cost%20of%20Service/3.%202027%20GRA/1.Cost%20of%20Service/2027%20TY-%20June%202025%20Load%20Forecast/COS%2027.xlsm" TargetMode="External"/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COS%2027.xlsm" TargetMode="External"/><Relationship Id="rId1" Type="http://schemas.openxmlformats.org/officeDocument/2006/relationships/externalLinkPath" Target="/Regulatory%20Affairs/Rates%20Internal/6.%20Cost%20of%20Service/3.%202027%20GRA/1.Cost%20of%20Service/2027%20TY-%20June%202025%20Load%20Forecast/COS%20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0">
          <cell r="B20" t="str">
            <v>2027 Test Year Cost of Service Study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>
        <row r="3">
          <cell r="F3"/>
        </row>
      </sheetData>
      <sheetData sheetId="7">
        <row r="37">
          <cell r="D37">
            <v>8.5999999999999993E-2</v>
          </cell>
        </row>
      </sheetData>
      <sheetData sheetId="8"/>
      <sheetData sheetId="9">
        <row r="17">
          <cell r="AL17">
            <v>402944649.75693452</v>
          </cell>
        </row>
      </sheetData>
      <sheetData sheetId="10"/>
      <sheetData sheetId="11"/>
      <sheetData sheetId="12">
        <row r="293">
          <cell r="F293">
            <v>269134555.84989369</v>
          </cell>
        </row>
      </sheetData>
      <sheetData sheetId="13">
        <row r="453">
          <cell r="F45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20">
          <cell r="F420">
            <v>7704844.263737564</v>
          </cell>
        </row>
      </sheetData>
      <sheetData sheetId="24">
        <row r="421">
          <cell r="F421">
            <v>25171515.047610119</v>
          </cell>
        </row>
      </sheetData>
      <sheetData sheetId="25">
        <row r="395">
          <cell r="F395">
            <v>2224303.689135131</v>
          </cell>
        </row>
      </sheetData>
      <sheetData sheetId="26"/>
      <sheetData sheetId="27"/>
      <sheetData sheetId="28"/>
      <sheetData sheetId="29">
        <row r="23">
          <cell r="R23">
            <v>1</v>
          </cell>
        </row>
      </sheetData>
      <sheetData sheetId="30"/>
      <sheetData sheetId="31"/>
      <sheetData sheetId="32"/>
      <sheetData sheetId="33"/>
      <sheetData sheetId="34"/>
      <sheetData sheetId="35">
        <row r="9">
          <cell r="E9">
            <v>100</v>
          </cell>
        </row>
      </sheetData>
      <sheetData sheetId="36"/>
      <sheetData sheetId="37">
        <row r="116">
          <cell r="B116">
            <v>1</v>
          </cell>
        </row>
      </sheetData>
      <sheetData sheetId="38"/>
      <sheetData sheetId="39"/>
      <sheetData sheetId="40"/>
      <sheetData sheetId="41"/>
      <sheetData sheetId="42">
        <row r="1">
          <cell r="I1" t="str">
            <v xml:space="preserve">Summary of 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0">
          <cell r="B20" t="str">
            <v>2027 Test Year Cost of Service Study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>
        <row r="3">
          <cell r="F3"/>
        </row>
      </sheetData>
      <sheetData sheetId="7">
        <row r="37">
          <cell r="D37">
            <v>8.5999999999999993E-2</v>
          </cell>
        </row>
      </sheetData>
      <sheetData sheetId="8"/>
      <sheetData sheetId="9">
        <row r="17">
          <cell r="AL17">
            <v>373311447.2522285</v>
          </cell>
        </row>
      </sheetData>
      <sheetData sheetId="10"/>
      <sheetData sheetId="11"/>
      <sheetData sheetId="12">
        <row r="293">
          <cell r="F293">
            <v>269134555.84989369</v>
          </cell>
        </row>
      </sheetData>
      <sheetData sheetId="13">
        <row r="453">
          <cell r="F45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20">
          <cell r="F420">
            <v>7704844.263737564</v>
          </cell>
        </row>
      </sheetData>
      <sheetData sheetId="24">
        <row r="421">
          <cell r="F421">
            <v>25171515.047610119</v>
          </cell>
        </row>
      </sheetData>
      <sheetData sheetId="25">
        <row r="395">
          <cell r="F395">
            <v>2224303.689135131</v>
          </cell>
        </row>
      </sheetData>
      <sheetData sheetId="26"/>
      <sheetData sheetId="27"/>
      <sheetData sheetId="28"/>
      <sheetData sheetId="29">
        <row r="23">
          <cell r="R23">
            <v>1</v>
          </cell>
        </row>
      </sheetData>
      <sheetData sheetId="30"/>
      <sheetData sheetId="31"/>
      <sheetData sheetId="32"/>
      <sheetData sheetId="33"/>
      <sheetData sheetId="34"/>
      <sheetData sheetId="35">
        <row r="9">
          <cell r="E9">
            <v>100</v>
          </cell>
        </row>
      </sheetData>
      <sheetData sheetId="36"/>
      <sheetData sheetId="37">
        <row r="116">
          <cell r="B116">
            <v>1</v>
          </cell>
        </row>
      </sheetData>
      <sheetData sheetId="38"/>
      <sheetData sheetId="39"/>
      <sheetData sheetId="40"/>
      <sheetData sheetId="41"/>
      <sheetData sheetId="42">
        <row r="1">
          <cell r="I1" t="str">
            <v xml:space="preserve">Summary of 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  <sheetName val="COS 27"/>
    </sheetNames>
    <sheetDataSet>
      <sheetData sheetId="0" refreshError="1"/>
      <sheetData sheetId="1" refreshError="1"/>
      <sheetData sheetId="2" refreshError="1"/>
      <sheetData sheetId="3">
        <row r="14">
          <cell r="B14">
            <v>1</v>
          </cell>
        </row>
        <row r="15">
          <cell r="B15">
            <v>0</v>
          </cell>
        </row>
        <row r="20">
          <cell r="B20" t="str">
            <v>2027 Test Year Cost of Service Study (No Rate Mitigation, Holyrood Fuel 100% Demand)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 refreshError="1"/>
      <sheetData sheetId="5" refreshError="1"/>
      <sheetData sheetId="6">
        <row r="7">
          <cell r="F7">
            <v>5</v>
          </cell>
        </row>
      </sheetData>
      <sheetData sheetId="7">
        <row r="37">
          <cell r="D37">
            <v>8.5999999999999993E-2</v>
          </cell>
        </row>
      </sheetData>
      <sheetData sheetId="8">
        <row r="21">
          <cell r="H21">
            <v>1107303468.5605488</v>
          </cell>
        </row>
      </sheetData>
      <sheetData sheetId="9">
        <row r="17">
          <cell r="Q17">
            <v>625498011.40580404</v>
          </cell>
        </row>
      </sheetData>
      <sheetData sheetId="10">
        <row r="17">
          <cell r="O17">
            <v>5.5</v>
          </cell>
        </row>
      </sheetData>
      <sheetData sheetId="11">
        <row r="20">
          <cell r="J20">
            <v>1.069429229760608E-2</v>
          </cell>
        </row>
      </sheetData>
      <sheetData sheetId="12">
        <row r="293">
          <cell r="F293">
            <v>269134555.84989369</v>
          </cell>
        </row>
      </sheetData>
      <sheetData sheetId="13">
        <row r="424">
          <cell r="G424">
            <v>1483146.4540815172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420">
          <cell r="F420">
            <v>7704844.263737564</v>
          </cell>
        </row>
      </sheetData>
      <sheetData sheetId="24">
        <row r="421">
          <cell r="F421">
            <v>25171515.047610119</v>
          </cell>
        </row>
      </sheetData>
      <sheetData sheetId="25">
        <row r="395">
          <cell r="F395">
            <v>2224303.689135131</v>
          </cell>
        </row>
      </sheetData>
      <sheetData sheetId="26" refreshError="1"/>
      <sheetData sheetId="27"/>
      <sheetData sheetId="28" refreshError="1"/>
      <sheetData sheetId="29">
        <row r="23">
          <cell r="R23">
            <v>1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9">
          <cell r="E9">
            <v>100</v>
          </cell>
        </row>
      </sheetData>
      <sheetData sheetId="36" refreshError="1"/>
      <sheetData sheetId="37">
        <row r="116">
          <cell r="B116">
            <v>1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1">
          <cell r="I1" t="str">
            <v xml:space="preserve">Summary of 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DEX"/>
      <sheetName val="Revisions"/>
      <sheetName val="RunOptions"/>
      <sheetName val="Reconciliation"/>
      <sheetName val="Balance"/>
      <sheetName val="Revenue Requirement"/>
      <sheetName val="Rate Base"/>
      <sheetName val="Rev to Cost"/>
      <sheetName val="Unit Costs"/>
      <sheetName val="NPRateCalcs"/>
      <sheetName val="Other Unit Costs"/>
      <sheetName val="IslIntCos"/>
      <sheetName val="LabIntCos"/>
      <sheetName val="NLSOCos"/>
      <sheetName val="AffiliateCoS"/>
      <sheetName val="AC"/>
      <sheetName val="AS1"/>
      <sheetName val="AS2"/>
      <sheetName val="AS3"/>
      <sheetName val="AS4"/>
      <sheetName val="AS5_6"/>
      <sheetName val="TrueUp"/>
      <sheetName val="IslIsoCos"/>
      <sheetName val="LabIsoCos"/>
      <sheetName val="LALCos"/>
      <sheetName val="SDEPDetails"/>
      <sheetName val="Schedule 4.1"/>
      <sheetName val="SPLTDetails"/>
      <sheetName val="Schedules 4.2,4.3,4.4"/>
      <sheetName val="AED"/>
      <sheetName val="AllocDep"/>
      <sheetName val="AllocMisc"/>
      <sheetName val="NPRateCalc Detail"/>
      <sheetName val="DistnDetails"/>
      <sheetName val="SystemizedPlant"/>
      <sheetName val="SNBVDetails"/>
      <sheetName val="O&amp;M Summary"/>
      <sheetName val="AllocPlt"/>
      <sheetName val="AllocNBV"/>
      <sheetName val="Average Costs"/>
      <sheetName val="Coverage"/>
      <sheetName val="Customers"/>
      <sheetName val="LabourRatios"/>
      <sheetName val="SpecAssFuel"/>
      <sheetName val="IndexPlt"/>
      <sheetName val="FunSum"/>
      <sheetName val="FunDep"/>
      <sheetName val="FunDisGL"/>
      <sheetName val="FunExpCr"/>
      <sheetName val="FunNBV"/>
      <sheetName val="FunOAM"/>
      <sheetName val="FunPlt"/>
      <sheetName val="FunRB"/>
      <sheetName val="PrtRanges"/>
      <sheetName val="IslandLoad"/>
      <sheetName val="LabradorLoad"/>
      <sheetName val="Rev to Cost (2)"/>
    </sheetNames>
    <sheetDataSet>
      <sheetData sheetId="0"/>
      <sheetData sheetId="1"/>
      <sheetData sheetId="2"/>
      <sheetData sheetId="3">
        <row r="14">
          <cell r="B14">
            <v>1</v>
          </cell>
        </row>
        <row r="15">
          <cell r="B15">
            <v>0</v>
          </cell>
        </row>
        <row r="18">
          <cell r="B18">
            <v>1</v>
          </cell>
        </row>
        <row r="20">
          <cell r="B20" t="str">
            <v>2027 Test Year Cost of Service Study</v>
          </cell>
        </row>
        <row r="22">
          <cell r="B22">
            <v>1</v>
          </cell>
        </row>
        <row r="30">
          <cell r="B30">
            <v>1000000</v>
          </cell>
        </row>
        <row r="31">
          <cell r="B31">
            <v>2027</v>
          </cell>
        </row>
      </sheetData>
      <sheetData sheetId="4"/>
      <sheetData sheetId="5"/>
      <sheetData sheetId="6">
        <row r="3">
          <cell r="F3"/>
        </row>
      </sheetData>
      <sheetData sheetId="7">
        <row r="37">
          <cell r="D37">
            <v>8.5999999999999993E-2</v>
          </cell>
        </row>
      </sheetData>
      <sheetData sheetId="8"/>
      <sheetData sheetId="9">
        <row r="17">
          <cell r="AL17">
            <v>344018734.96693635</v>
          </cell>
        </row>
      </sheetData>
      <sheetData sheetId="10"/>
      <sheetData sheetId="11"/>
      <sheetData sheetId="12">
        <row r="293">
          <cell r="F293">
            <v>269134555.84989369</v>
          </cell>
        </row>
      </sheetData>
      <sheetData sheetId="13">
        <row r="453">
          <cell r="F45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20">
          <cell r="F420">
            <v>7704844.263737564</v>
          </cell>
        </row>
      </sheetData>
      <sheetData sheetId="24">
        <row r="421">
          <cell r="F421">
            <v>25171515.047610119</v>
          </cell>
        </row>
      </sheetData>
      <sheetData sheetId="25">
        <row r="395">
          <cell r="F395">
            <v>2224303.689135131</v>
          </cell>
        </row>
      </sheetData>
      <sheetData sheetId="26"/>
      <sheetData sheetId="27"/>
      <sheetData sheetId="28"/>
      <sheetData sheetId="29">
        <row r="23">
          <cell r="R23">
            <v>1</v>
          </cell>
        </row>
      </sheetData>
      <sheetData sheetId="30"/>
      <sheetData sheetId="31"/>
      <sheetData sheetId="32"/>
      <sheetData sheetId="33"/>
      <sheetData sheetId="34"/>
      <sheetData sheetId="35">
        <row r="9">
          <cell r="E9">
            <v>100</v>
          </cell>
        </row>
      </sheetData>
      <sheetData sheetId="36"/>
      <sheetData sheetId="37">
        <row r="116">
          <cell r="B116">
            <v>1</v>
          </cell>
        </row>
      </sheetData>
      <sheetData sheetId="38"/>
      <sheetData sheetId="39"/>
      <sheetData sheetId="40"/>
      <sheetData sheetId="41"/>
      <sheetData sheetId="42">
        <row r="1">
          <cell r="I1" t="str">
            <v xml:space="preserve">Summary of 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0DCA-0D48-49CF-81EB-3057B4AB28E0}">
  <sheetPr codeName="Sheet16">
    <pageSetUpPr fitToPage="1"/>
  </sheetPr>
  <dimension ref="A1:K327"/>
  <sheetViews>
    <sheetView zoomScaleNormal="100" workbookViewId="0">
      <selection activeCell="D4" sqref="D4"/>
    </sheetView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6384" width="9.140625" style="2"/>
  </cols>
  <sheetData>
    <row r="1" spans="1:9" ht="15" x14ac:dyDescent="0.25">
      <c r="C1" s="3"/>
      <c r="I1" s="4"/>
    </row>
    <row r="2" spans="1:9" x14ac:dyDescent="0.2">
      <c r="I2" s="4" t="s">
        <v>0</v>
      </c>
    </row>
    <row r="3" spans="1:9" x14ac:dyDescent="0.2">
      <c r="I3" s="4" t="s">
        <v>1</v>
      </c>
    </row>
    <row r="4" spans="1:9" x14ac:dyDescent="0.2">
      <c r="I4" s="6"/>
    </row>
    <row r="6" spans="1:9" x14ac:dyDescent="0.2">
      <c r="A6" s="7" t="s">
        <v>4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8" t="str">
        <f>RunName</f>
        <v>2027 Test Year Cost of Service Study</v>
      </c>
      <c r="B7" s="7"/>
      <c r="C7" s="7"/>
      <c r="D7" s="7"/>
      <c r="E7" s="7"/>
      <c r="F7" s="7"/>
      <c r="G7" s="7"/>
      <c r="H7" s="7"/>
      <c r="I7" s="7"/>
    </row>
    <row r="8" spans="1:9" x14ac:dyDescent="0.2">
      <c r="A8" s="7" t="s">
        <v>5</v>
      </c>
      <c r="B8" s="7"/>
      <c r="C8" s="7"/>
      <c r="D8" s="7"/>
      <c r="E8" s="7"/>
      <c r="F8" s="7"/>
      <c r="G8" s="7"/>
      <c r="H8" s="7"/>
      <c r="I8" s="7"/>
    </row>
    <row r="9" spans="1:9" x14ac:dyDescent="0.2">
      <c r="A9" s="7" t="s">
        <v>6</v>
      </c>
      <c r="B9" s="7"/>
      <c r="C9" s="7"/>
      <c r="D9" s="7"/>
      <c r="E9" s="7"/>
      <c r="F9" s="7"/>
      <c r="G9" s="7"/>
      <c r="H9" s="7"/>
      <c r="I9" s="7"/>
    </row>
    <row r="11" spans="1:9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</row>
    <row r="12" spans="1:9" s="1" customFormat="1" x14ac:dyDescent="0.2"/>
    <row r="13" spans="1:9" x14ac:dyDescent="0.2">
      <c r="B13" s="1"/>
      <c r="C13" s="1"/>
      <c r="D13" s="9" t="s">
        <v>7</v>
      </c>
      <c r="E13" s="1"/>
      <c r="F13" s="1"/>
      <c r="H13" s="9" t="s">
        <v>8</v>
      </c>
      <c r="I13" s="1" t="s">
        <v>9</v>
      </c>
    </row>
    <row r="14" spans="1:9" x14ac:dyDescent="0.2">
      <c r="A14" s="1" t="s">
        <v>10</v>
      </c>
      <c r="B14" s="1"/>
      <c r="C14" s="1"/>
      <c r="D14" s="1" t="s">
        <v>11</v>
      </c>
      <c r="E14" s="1" t="s">
        <v>9</v>
      </c>
      <c r="F14" s="1"/>
      <c r="G14" s="9" t="s">
        <v>12</v>
      </c>
      <c r="H14" s="9" t="s">
        <v>13</v>
      </c>
      <c r="I14" s="1" t="s">
        <v>14</v>
      </c>
    </row>
    <row r="15" spans="1:9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9" t="s">
        <v>19</v>
      </c>
      <c r="F15" s="1" t="s">
        <v>20</v>
      </c>
      <c r="G15" s="1" t="s">
        <v>21</v>
      </c>
      <c r="H15" s="1" t="s">
        <v>18</v>
      </c>
      <c r="I15" s="1" t="s">
        <v>22</v>
      </c>
    </row>
    <row r="16" spans="1:9" x14ac:dyDescent="0.2">
      <c r="B16" s="1"/>
      <c r="C16" s="1"/>
      <c r="D16" s="1"/>
      <c r="E16" s="1"/>
      <c r="F16" s="1"/>
      <c r="H16" s="13" t="s">
        <v>25</v>
      </c>
      <c r="I16" s="1" t="s">
        <v>26</v>
      </c>
    </row>
    <row r="17" spans="1:11" ht="11.25" customHeight="1" x14ac:dyDescent="0.2">
      <c r="B17" s="1"/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/>
    </row>
    <row r="18" spans="1:11" ht="4.5" customHeight="1" x14ac:dyDescent="0.2"/>
    <row r="19" spans="1:11" x14ac:dyDescent="0.2">
      <c r="H19" s="14"/>
      <c r="J19" s="15"/>
    </row>
    <row r="20" spans="1:11" x14ac:dyDescent="0.2">
      <c r="B20" s="18" t="s">
        <v>5</v>
      </c>
      <c r="C20" s="15"/>
      <c r="D20" s="15"/>
      <c r="H20" s="19"/>
      <c r="I20" s="19"/>
      <c r="J20" s="1"/>
    </row>
    <row r="21" spans="1:11" ht="15" x14ac:dyDescent="0.25">
      <c r="A21" s="1">
        <v>1</v>
      </c>
      <c r="B21" s="10" t="s">
        <v>28</v>
      </c>
      <c r="C21" s="20">
        <f>C66</f>
        <v>636811717.27999985</v>
      </c>
      <c r="D21" s="20">
        <f>D66</f>
        <v>574037013.76257324</v>
      </c>
      <c r="E21" s="20">
        <f t="shared" ref="D21:G22" si="1">E66</f>
        <v>0</v>
      </c>
      <c r="F21" s="20">
        <f t="shared" si="1"/>
        <v>62778787.672969401</v>
      </c>
      <c r="G21" s="16">
        <f t="shared" si="1"/>
        <v>0</v>
      </c>
      <c r="H21" s="20">
        <f>SUM(D21:G21)</f>
        <v>636815801.43554258</v>
      </c>
      <c r="I21" s="20"/>
      <c r="J21" s="16"/>
      <c r="K21" s="15"/>
    </row>
    <row r="22" spans="1:11" x14ac:dyDescent="0.2">
      <c r="A22" s="1">
        <v>2</v>
      </c>
      <c r="B22" s="21" t="s">
        <v>29</v>
      </c>
      <c r="C22" s="20">
        <f>C67</f>
        <v>0</v>
      </c>
      <c r="D22" s="20">
        <f t="shared" si="1"/>
        <v>0</v>
      </c>
      <c r="E22" s="20">
        <f t="shared" si="1"/>
        <v>0</v>
      </c>
      <c r="F22" s="20">
        <f t="shared" si="1"/>
        <v>0</v>
      </c>
      <c r="G22" s="20">
        <f t="shared" si="1"/>
        <v>0</v>
      </c>
      <c r="H22" s="22">
        <f>SUM(D22:G22)</f>
        <v>0</v>
      </c>
      <c r="I22" s="23"/>
    </row>
    <row r="23" spans="1:11" ht="18" customHeight="1" x14ac:dyDescent="0.2">
      <c r="A23" s="1">
        <v>3</v>
      </c>
      <c r="B23" s="21" t="s">
        <v>30</v>
      </c>
      <c r="C23" s="24">
        <f t="shared" ref="C23:H23" si="2">SUM(C21:C22)</f>
        <v>636811717.27999985</v>
      </c>
      <c r="D23" s="24">
        <f t="shared" si="2"/>
        <v>574037013.76257324</v>
      </c>
      <c r="E23" s="24">
        <f t="shared" si="2"/>
        <v>0</v>
      </c>
      <c r="F23" s="24">
        <f t="shared" si="2"/>
        <v>62778787.672969401</v>
      </c>
      <c r="G23" s="24">
        <f t="shared" si="2"/>
        <v>0</v>
      </c>
      <c r="H23" s="24">
        <f t="shared" si="2"/>
        <v>636815801.43554258</v>
      </c>
      <c r="I23" s="25">
        <f>IF(D23&lt;&gt;0,C23/D23,0)</f>
        <v>1.1093565432409396</v>
      </c>
      <c r="J23" s="17"/>
      <c r="K23" s="15"/>
    </row>
    <row r="24" spans="1:11" x14ac:dyDescent="0.2">
      <c r="B24" s="26"/>
      <c r="C24" s="20"/>
      <c r="D24" s="20"/>
      <c r="E24" s="20"/>
      <c r="F24" s="20"/>
      <c r="H24" s="22"/>
      <c r="I24" s="23"/>
      <c r="K24" s="15"/>
    </row>
    <row r="25" spans="1:11" x14ac:dyDescent="0.2">
      <c r="A25" s="1">
        <v>4</v>
      </c>
      <c r="B25" s="2" t="s">
        <v>31</v>
      </c>
      <c r="C25" s="20">
        <f>C73</f>
        <v>42815528.620000005</v>
      </c>
      <c r="D25" s="20">
        <f>D73</f>
        <v>42815547.883037768</v>
      </c>
      <c r="E25" s="20">
        <f>E73</f>
        <v>0</v>
      </c>
      <c r="F25" s="20">
        <v>0</v>
      </c>
      <c r="H25" s="20">
        <f>H73</f>
        <v>42815547.883037768</v>
      </c>
      <c r="I25" s="23">
        <f>IF(D25&lt;&gt;0,C25/D25,0)</f>
        <v>0.99999955009246133</v>
      </c>
      <c r="J25" s="15"/>
      <c r="K25" s="15"/>
    </row>
    <row r="26" spans="1:11" x14ac:dyDescent="0.2">
      <c r="A26" s="1">
        <v>5</v>
      </c>
      <c r="B26" s="10" t="s">
        <v>32</v>
      </c>
      <c r="C26" s="20">
        <f>+C75</f>
        <v>0</v>
      </c>
      <c r="D26" s="20">
        <f>+D75</f>
        <v>0</v>
      </c>
      <c r="E26" s="20">
        <f>+E75</f>
        <v>0</v>
      </c>
      <c r="F26" s="20">
        <f>+F75</f>
        <v>0</v>
      </c>
      <c r="H26" s="20">
        <f>+H75</f>
        <v>0</v>
      </c>
      <c r="I26" s="23">
        <f t="shared" ref="I26:I36" si="3">IF(D26&lt;&gt;0,C26/D26,0)</f>
        <v>0</v>
      </c>
      <c r="K26" s="15"/>
    </row>
    <row r="27" spans="1:11" x14ac:dyDescent="0.2">
      <c r="A27" s="1">
        <v>6</v>
      </c>
      <c r="B27" s="2" t="s">
        <v>33</v>
      </c>
      <c r="C27" s="20">
        <f>+C223</f>
        <v>9171997.7922488302</v>
      </c>
      <c r="D27" s="20">
        <f>+D223</f>
        <v>9172199.8960632775</v>
      </c>
      <c r="E27" s="20">
        <f>+E223</f>
        <v>0</v>
      </c>
      <c r="F27" s="20">
        <v>0</v>
      </c>
      <c r="H27" s="22">
        <f>SUM(D27:F27)</f>
        <v>9172199.8960632775</v>
      </c>
      <c r="I27" s="23">
        <f t="shared" si="3"/>
        <v>0.99997796561165941</v>
      </c>
      <c r="J27" s="17"/>
      <c r="K27" s="15"/>
    </row>
    <row r="28" spans="1:11" x14ac:dyDescent="0.2">
      <c r="A28" s="1">
        <v>7</v>
      </c>
      <c r="B28" s="2" t="s">
        <v>34</v>
      </c>
      <c r="C28" s="20">
        <f>+C225</f>
        <v>0</v>
      </c>
      <c r="D28" s="20">
        <f>+D225</f>
        <v>0</v>
      </c>
      <c r="E28" s="20">
        <f>+E225</f>
        <v>0</v>
      </c>
      <c r="F28" s="20">
        <v>0</v>
      </c>
      <c r="H28" s="22">
        <f>+C28</f>
        <v>0</v>
      </c>
      <c r="I28" s="23">
        <f t="shared" si="3"/>
        <v>0</v>
      </c>
      <c r="K28" s="15"/>
    </row>
    <row r="29" spans="1:11" x14ac:dyDescent="0.2">
      <c r="A29" s="1">
        <v>8</v>
      </c>
      <c r="B29" s="2" t="s">
        <v>35</v>
      </c>
      <c r="C29" s="20">
        <f>C236</f>
        <v>22231035.759315588</v>
      </c>
      <c r="D29" s="20">
        <f>D236</f>
        <v>20039019.906508639</v>
      </c>
      <c r="E29" s="20">
        <f>E236</f>
        <v>0</v>
      </c>
      <c r="F29" s="20">
        <f>C324</f>
        <v>2191540.5204261681</v>
      </c>
      <c r="H29" s="22">
        <f>SUM(D29:F29)</f>
        <v>22230560.426934808</v>
      </c>
      <c r="I29" s="23">
        <f>IF(D29&lt;&gt;0,C29/D29,0)</f>
        <v>1.1093873783764736</v>
      </c>
      <c r="J29" s="17"/>
      <c r="K29" s="15"/>
    </row>
    <row r="30" spans="1:11" x14ac:dyDescent="0.2">
      <c r="C30" s="15"/>
      <c r="D30" s="15"/>
      <c r="E30" s="15"/>
      <c r="F30" s="15"/>
      <c r="H30" s="15"/>
      <c r="I30" s="23"/>
      <c r="K30" s="15"/>
    </row>
    <row r="31" spans="1:11" ht="15" x14ac:dyDescent="0.25">
      <c r="B31" s="27" t="s">
        <v>36</v>
      </c>
      <c r="C31" s="28"/>
      <c r="D31" s="28"/>
      <c r="E31" s="28"/>
      <c r="F31" s="28"/>
      <c r="H31" s="22"/>
      <c r="I31" s="23"/>
      <c r="J31" s="29"/>
      <c r="K31" s="15"/>
    </row>
    <row r="32" spans="1:11" x14ac:dyDescent="0.2">
      <c r="A32" s="1">
        <v>9</v>
      </c>
      <c r="B32" s="2" t="s">
        <v>37</v>
      </c>
      <c r="C32" s="20">
        <f>C87</f>
        <v>68909057.952898145</v>
      </c>
      <c r="D32" s="20">
        <f>D87</f>
        <v>87315429.214441314</v>
      </c>
      <c r="E32" s="20">
        <f>E87</f>
        <v>0</v>
      </c>
      <c r="F32" s="22">
        <f>C32-D32-E32</f>
        <v>-18406371.26154317</v>
      </c>
      <c r="H32" s="22">
        <f>SUM(D32:F32)</f>
        <v>68909057.952898145</v>
      </c>
      <c r="I32" s="23">
        <f t="shared" si="3"/>
        <v>0.78919680717209495</v>
      </c>
      <c r="J32" s="15"/>
      <c r="K32" s="15"/>
    </row>
    <row r="33" spans="1:11" x14ac:dyDescent="0.2">
      <c r="A33" s="1">
        <v>10</v>
      </c>
      <c r="B33" s="2" t="s">
        <v>38</v>
      </c>
      <c r="C33" s="20">
        <f>C128</f>
        <v>1717948.9398972169</v>
      </c>
      <c r="D33" s="20">
        <f>D128</f>
        <v>10404401.507694557</v>
      </c>
      <c r="E33" s="20">
        <f>E128</f>
        <v>0</v>
      </c>
      <c r="F33" s="22">
        <f>C33-D33-E33</f>
        <v>-8686452.5677973405</v>
      </c>
      <c r="H33" s="22">
        <f>SUM(D33:F33)</f>
        <v>1717948.9398972169</v>
      </c>
      <c r="I33" s="23">
        <f t="shared" si="3"/>
        <v>0.16511751671893002</v>
      </c>
      <c r="J33" s="15"/>
      <c r="K33" s="15"/>
    </row>
    <row r="34" spans="1:11" x14ac:dyDescent="0.2">
      <c r="A34" s="1">
        <v>11</v>
      </c>
      <c r="B34" s="2" t="s">
        <v>39</v>
      </c>
      <c r="C34" s="20">
        <f>C166</f>
        <v>11969343.183470888</v>
      </c>
      <c r="D34" s="20">
        <f>D166</f>
        <v>44165488.189015225</v>
      </c>
      <c r="E34" s="20">
        <f>E166</f>
        <v>0</v>
      </c>
      <c r="F34" s="22">
        <f>C34-D34-E34</f>
        <v>-32196145.005544335</v>
      </c>
      <c r="H34" s="22">
        <f>SUM(D34:F34)</f>
        <v>11969343.18347089</v>
      </c>
      <c r="I34" s="23">
        <f t="shared" si="3"/>
        <v>0.27101122786746157</v>
      </c>
      <c r="J34" s="15"/>
      <c r="K34" s="15"/>
    </row>
    <row r="35" spans="1:11" x14ac:dyDescent="0.2">
      <c r="A35" s="1">
        <v>12</v>
      </c>
      <c r="B35" s="2" t="s">
        <v>40</v>
      </c>
      <c r="C35" s="20">
        <f>C198</f>
        <v>4077136.5066004382</v>
      </c>
      <c r="D35" s="20">
        <f>D198</f>
        <v>9758495.865111161</v>
      </c>
      <c r="E35" s="20">
        <f>E198</f>
        <v>0</v>
      </c>
      <c r="F35" s="22">
        <f>C35-D35-E35</f>
        <v>-5681359.3585107233</v>
      </c>
      <c r="H35" s="30">
        <f>SUM(D35:F35)</f>
        <v>4077136.5066004377</v>
      </c>
      <c r="I35" s="23">
        <f t="shared" si="3"/>
        <v>0.41780378482068403</v>
      </c>
      <c r="J35" s="15"/>
      <c r="K35" s="15"/>
    </row>
    <row r="36" spans="1:11" x14ac:dyDescent="0.2">
      <c r="A36" s="1">
        <v>13</v>
      </c>
      <c r="B36" s="2" t="s">
        <v>41</v>
      </c>
      <c r="C36" s="20">
        <v>0</v>
      </c>
      <c r="D36" s="20">
        <v>0</v>
      </c>
      <c r="E36" s="20">
        <f>-E225</f>
        <v>0</v>
      </c>
      <c r="F36" s="22">
        <f>C36-D36-E36</f>
        <v>0</v>
      </c>
      <c r="H36" s="30">
        <f>SUM(D36:F36)</f>
        <v>0</v>
      </c>
      <c r="I36" s="23">
        <f t="shared" si="3"/>
        <v>0</v>
      </c>
      <c r="J36" s="15"/>
      <c r="K36" s="15"/>
    </row>
    <row r="37" spans="1:11" x14ac:dyDescent="0.2">
      <c r="C37" s="20"/>
      <c r="D37" s="20"/>
      <c r="E37" s="20"/>
      <c r="F37" s="30"/>
      <c r="H37" s="30"/>
      <c r="I37" s="31"/>
      <c r="J37" s="19"/>
      <c r="K37" s="15"/>
    </row>
    <row r="38" spans="1:11" x14ac:dyDescent="0.2">
      <c r="A38" s="1">
        <v>14</v>
      </c>
      <c r="B38" s="18" t="s">
        <v>42</v>
      </c>
      <c r="C38" s="32">
        <f t="shared" ref="C38:H38" si="4">SUM(C32:C36)</f>
        <v>86673486.582866684</v>
      </c>
      <c r="D38" s="32">
        <f t="shared" si="4"/>
        <v>151643814.77626228</v>
      </c>
      <c r="E38" s="32">
        <f t="shared" si="4"/>
        <v>0</v>
      </c>
      <c r="F38" s="32">
        <f t="shared" si="4"/>
        <v>-64970328.19339557</v>
      </c>
      <c r="G38" s="32">
        <f t="shared" si="4"/>
        <v>0</v>
      </c>
      <c r="H38" s="32">
        <f t="shared" si="4"/>
        <v>86673486.582866684</v>
      </c>
      <c r="I38" s="33">
        <f>IF(D38&lt;&gt;0,C38/D38,0)</f>
        <v>0.57155965583394308</v>
      </c>
      <c r="J38" s="17"/>
      <c r="K38" s="15"/>
    </row>
    <row r="39" spans="1:11" x14ac:dyDescent="0.2">
      <c r="C39" s="22"/>
      <c r="D39" s="22"/>
      <c r="E39" s="22"/>
      <c r="F39" s="22"/>
      <c r="H39" s="22"/>
      <c r="I39" s="34"/>
      <c r="K39" s="15"/>
    </row>
    <row r="40" spans="1:11" ht="13.5" thickBot="1" x14ac:dyDescent="0.25">
      <c r="A40" s="1">
        <v>15</v>
      </c>
      <c r="B40" s="18" t="s">
        <v>43</v>
      </c>
      <c r="C40" s="35">
        <f t="shared" ref="C40:H40" si="5">SUM(C23:C29,C38)</f>
        <v>797703766.03443098</v>
      </c>
      <c r="D40" s="35">
        <f t="shared" si="5"/>
        <v>797707596.22444534</v>
      </c>
      <c r="E40" s="35">
        <f t="shared" si="5"/>
        <v>0</v>
      </c>
      <c r="F40" s="35">
        <f t="shared" si="5"/>
        <v>0</v>
      </c>
      <c r="G40" s="35">
        <f t="shared" si="5"/>
        <v>0</v>
      </c>
      <c r="H40" s="35">
        <f t="shared" si="5"/>
        <v>797707596.22444522</v>
      </c>
      <c r="I40" s="36">
        <f>IF(D40&lt;&gt;0,C40/D40,0)</f>
        <v>0.99999519850377194</v>
      </c>
      <c r="J40" s="17"/>
      <c r="K40" s="15"/>
    </row>
    <row r="41" spans="1:11" ht="13.5" thickTop="1" x14ac:dyDescent="0.2">
      <c r="C41" s="37"/>
      <c r="D41" s="15"/>
      <c r="H41" s="15"/>
      <c r="I41" s="19"/>
    </row>
    <row r="42" spans="1:11" ht="14.25" x14ac:dyDescent="0.2">
      <c r="A42" s="38"/>
      <c r="B42" s="34"/>
      <c r="C42" s="37"/>
      <c r="D42" s="37"/>
      <c r="H42" s="15"/>
      <c r="I42" s="19"/>
    </row>
    <row r="43" spans="1:11" x14ac:dyDescent="0.2">
      <c r="B43" s="21"/>
      <c r="C43" s="39"/>
      <c r="D43" s="39"/>
      <c r="E43" s="40"/>
      <c r="H43" s="15"/>
    </row>
    <row r="44" spans="1:11" x14ac:dyDescent="0.2">
      <c r="C44" s="15"/>
      <c r="D44" s="15"/>
      <c r="E44" s="39"/>
      <c r="H44" s="15"/>
    </row>
    <row r="45" spans="1:11" x14ac:dyDescent="0.2">
      <c r="B45" s="41"/>
      <c r="C45" s="15"/>
    </row>
    <row r="46" spans="1:11" x14ac:dyDescent="0.2">
      <c r="B46" s="41"/>
      <c r="D46" s="19"/>
      <c r="F46" s="19"/>
      <c r="H46" s="19"/>
      <c r="K46" s="19"/>
    </row>
    <row r="47" spans="1:11" x14ac:dyDescent="0.2">
      <c r="D47" s="19"/>
      <c r="F47" s="19"/>
      <c r="K47" s="19"/>
    </row>
    <row r="48" spans="1:11" ht="20.25" customHeight="1" x14ac:dyDescent="0.2">
      <c r="D48" s="19"/>
      <c r="I48" s="4" t="s">
        <v>0</v>
      </c>
    </row>
    <row r="49" spans="1:9" x14ac:dyDescent="0.2">
      <c r="I49" s="4" t="s">
        <v>44</v>
      </c>
    </row>
    <row r="50" spans="1:9" x14ac:dyDescent="0.2">
      <c r="I50" s="6"/>
    </row>
    <row r="52" spans="1:9" x14ac:dyDescent="0.2">
      <c r="A52" s="7" t="str">
        <f>+A6</f>
        <v>NEWFOUNDLAND AND LABRADOR HYDRO</v>
      </c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 t="str">
        <f>RunName</f>
        <v>2027 Test Year Cost of Service Study</v>
      </c>
      <c r="B53" s="7"/>
      <c r="C53" s="7"/>
      <c r="D53" s="7"/>
      <c r="E53" s="7"/>
      <c r="F53" s="7"/>
      <c r="G53" s="7"/>
      <c r="H53" s="7"/>
      <c r="I53" s="7"/>
    </row>
    <row r="54" spans="1:9" x14ac:dyDescent="0.2">
      <c r="A54" s="7" t="s">
        <v>37</v>
      </c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7" t="s">
        <v>6</v>
      </c>
      <c r="B55" s="7"/>
      <c r="C55" s="7"/>
      <c r="D55" s="7"/>
      <c r="E55" s="7"/>
      <c r="F55" s="7"/>
      <c r="G55" s="7"/>
      <c r="H55" s="7"/>
      <c r="I55" s="7"/>
    </row>
    <row r="56" spans="1:9" x14ac:dyDescent="0.2">
      <c r="B56" s="42"/>
      <c r="C56" s="42"/>
      <c r="D56" s="42"/>
      <c r="E56" s="42"/>
      <c r="F56" s="42"/>
      <c r="H56" s="42"/>
      <c r="I56" s="42"/>
    </row>
    <row r="57" spans="1:9" x14ac:dyDescent="0.2">
      <c r="B57" s="1">
        <f t="shared" ref="B57:I57" si="6">MAX(A57)+NoOne</f>
        <v>1</v>
      </c>
      <c r="C57" s="1">
        <f t="shared" si="6"/>
        <v>2</v>
      </c>
      <c r="D57" s="1">
        <f t="shared" si="6"/>
        <v>3</v>
      </c>
      <c r="E57" s="1">
        <f t="shared" si="6"/>
        <v>4</v>
      </c>
      <c r="F57" s="1">
        <f t="shared" si="6"/>
        <v>5</v>
      </c>
      <c r="G57" s="1">
        <f t="shared" si="6"/>
        <v>6</v>
      </c>
      <c r="H57" s="1">
        <v>6</v>
      </c>
      <c r="I57" s="1">
        <f t="shared" si="6"/>
        <v>7</v>
      </c>
    </row>
    <row r="58" spans="1:9" x14ac:dyDescent="0.2">
      <c r="E58" s="1"/>
      <c r="G58" s="1"/>
      <c r="H58" s="1"/>
      <c r="I58" s="1"/>
    </row>
    <row r="59" spans="1:9" s="1" customFormat="1" x14ac:dyDescent="0.2">
      <c r="D59" s="9" t="s">
        <v>7</v>
      </c>
      <c r="G59" s="2"/>
      <c r="H59" s="9" t="s">
        <v>8</v>
      </c>
      <c r="I59" s="1" t="s">
        <v>9</v>
      </c>
    </row>
    <row r="60" spans="1:9" s="1" customFormat="1" x14ac:dyDescent="0.2">
      <c r="A60" s="1" t="s">
        <v>10</v>
      </c>
      <c r="D60" s="1" t="s">
        <v>11</v>
      </c>
      <c r="E60" s="1" t="s">
        <v>9</v>
      </c>
      <c r="F60" s="1" t="s">
        <v>20</v>
      </c>
      <c r="G60" s="9" t="s">
        <v>12</v>
      </c>
      <c r="H60" s="9" t="s">
        <v>13</v>
      </c>
      <c r="I60" s="1" t="s">
        <v>14</v>
      </c>
    </row>
    <row r="61" spans="1:9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45</v>
      </c>
      <c r="F61" s="1" t="s">
        <v>46</v>
      </c>
      <c r="G61" s="1" t="s">
        <v>21</v>
      </c>
      <c r="H61" s="1" t="s">
        <v>18</v>
      </c>
      <c r="I61" s="1" t="s">
        <v>22</v>
      </c>
    </row>
    <row r="62" spans="1:9" x14ac:dyDescent="0.2">
      <c r="B62" s="1"/>
      <c r="C62" s="1"/>
      <c r="D62" s="1"/>
      <c r="E62" s="1"/>
      <c r="F62" s="1"/>
      <c r="H62" s="13" t="s">
        <v>25</v>
      </c>
      <c r="I62" s="1" t="s">
        <v>26</v>
      </c>
    </row>
    <row r="63" spans="1:9" x14ac:dyDescent="0.2">
      <c r="B63" s="1"/>
      <c r="C63" s="1" t="s">
        <v>27</v>
      </c>
      <c r="D63" s="1" t="s">
        <v>27</v>
      </c>
      <c r="E63" s="1" t="s">
        <v>27</v>
      </c>
      <c r="F63" s="1" t="s">
        <v>27</v>
      </c>
      <c r="G63" s="1" t="s">
        <v>27</v>
      </c>
      <c r="H63" s="1" t="s">
        <v>27</v>
      </c>
      <c r="I63" s="1"/>
    </row>
    <row r="64" spans="1:9" x14ac:dyDescent="0.2">
      <c r="H64" s="15"/>
    </row>
    <row r="65" spans="1:11" x14ac:dyDescent="0.2">
      <c r="B65" s="18" t="s">
        <v>37</v>
      </c>
      <c r="H65" s="15"/>
    </row>
    <row r="66" spans="1:11" x14ac:dyDescent="0.2">
      <c r="A66" s="1">
        <v>1</v>
      </c>
      <c r="B66" s="26" t="s">
        <v>28</v>
      </c>
      <c r="C66" s="15">
        <v>636811717.27999985</v>
      </c>
      <c r="D66" s="15">
        <v>574037013.76257324</v>
      </c>
      <c r="E66" s="15">
        <f>(D66/($D$66+$D$70+$D$87))*-$E$95</f>
        <v>0</v>
      </c>
      <c r="F66" s="15">
        <f>+C320-D273</f>
        <v>62778787.672969401</v>
      </c>
      <c r="G66" s="15">
        <f>-G67</f>
        <v>0</v>
      </c>
      <c r="H66" s="15">
        <f>SUM(D66:G66)</f>
        <v>636815801.43554258</v>
      </c>
      <c r="I66" s="43"/>
      <c r="J66" s="17"/>
    </row>
    <row r="67" spans="1:11" ht="15" x14ac:dyDescent="0.25">
      <c r="A67" s="1">
        <v>2</v>
      </c>
      <c r="B67" s="2" t="s">
        <v>47</v>
      </c>
      <c r="C67" s="44">
        <v>0</v>
      </c>
      <c r="D67" s="45"/>
      <c r="E67" s="45"/>
      <c r="F67" s="45"/>
      <c r="G67" s="15"/>
      <c r="H67" s="45">
        <f>SUM(D67:G67)</f>
        <v>0</v>
      </c>
      <c r="I67" s="46"/>
    </row>
    <row r="68" spans="1:11" ht="20.25" customHeight="1" x14ac:dyDescent="0.2">
      <c r="A68" s="1">
        <v>3</v>
      </c>
      <c r="B68" s="27" t="s">
        <v>30</v>
      </c>
      <c r="C68" s="24">
        <f t="shared" ref="C68:H68" si="7">SUM(C66:C67)</f>
        <v>636811717.27999985</v>
      </c>
      <c r="D68" s="24">
        <f t="shared" si="7"/>
        <v>574037013.76257324</v>
      </c>
      <c r="E68" s="24">
        <f t="shared" si="7"/>
        <v>0</v>
      </c>
      <c r="F68" s="24">
        <f t="shared" si="7"/>
        <v>62778787.672969401</v>
      </c>
      <c r="G68" s="24">
        <f t="shared" si="7"/>
        <v>0</v>
      </c>
      <c r="H68" s="24">
        <f t="shared" si="7"/>
        <v>636815801.43554258</v>
      </c>
      <c r="I68" s="25">
        <f>IF(D68&lt;&gt;0,C68/D68,0)</f>
        <v>1.1093565432409396</v>
      </c>
    </row>
    <row r="69" spans="1:11" ht="20.25" customHeight="1" x14ac:dyDescent="0.2">
      <c r="B69" s="18"/>
      <c r="C69" s="47"/>
      <c r="D69" s="47"/>
      <c r="E69" s="47"/>
      <c r="F69" s="47"/>
      <c r="H69" s="47"/>
      <c r="I69" s="48"/>
    </row>
    <row r="70" spans="1:11" x14ac:dyDescent="0.2">
      <c r="A70" s="1">
        <v>4</v>
      </c>
      <c r="B70" s="2" t="s">
        <v>48</v>
      </c>
      <c r="C70" s="15">
        <v>42815528.620000005</v>
      </c>
      <c r="D70" s="15">
        <v>42815547.883037768</v>
      </c>
      <c r="E70" s="15">
        <f>(D70/($D$66+$D$70+$D$87))*-$E$95</f>
        <v>0</v>
      </c>
      <c r="F70" s="15"/>
      <c r="H70" s="15">
        <f>SUM(D70:F70)</f>
        <v>42815547.883037768</v>
      </c>
      <c r="I70" s="43"/>
      <c r="J70" s="17"/>
    </row>
    <row r="71" spans="1:11" x14ac:dyDescent="0.2">
      <c r="A71" s="1">
        <v>5</v>
      </c>
      <c r="B71" s="2" t="s">
        <v>49</v>
      </c>
      <c r="C71" s="15">
        <v>0</v>
      </c>
      <c r="D71" s="15">
        <v>0</v>
      </c>
      <c r="E71" s="15">
        <f>+E95</f>
        <v>0</v>
      </c>
      <c r="F71" s="15"/>
      <c r="H71" s="15">
        <f>+C71</f>
        <v>0</v>
      </c>
      <c r="I71" s="43"/>
    </row>
    <row r="72" spans="1:11" ht="15" x14ac:dyDescent="0.25">
      <c r="A72" s="1">
        <v>6</v>
      </c>
      <c r="B72" s="2" t="s">
        <v>50</v>
      </c>
      <c r="C72" s="44">
        <v>0</v>
      </c>
      <c r="D72" s="15"/>
      <c r="E72" s="15"/>
      <c r="F72" s="15"/>
      <c r="H72" s="15">
        <f>SUM(D72:F72)</f>
        <v>0</v>
      </c>
      <c r="I72" s="43"/>
    </row>
    <row r="73" spans="1:11" x14ac:dyDescent="0.2">
      <c r="A73" s="1">
        <v>7</v>
      </c>
      <c r="B73" s="27" t="s">
        <v>51</v>
      </c>
      <c r="C73" s="24">
        <f>SUM(C70:C72)</f>
        <v>42815528.620000005</v>
      </c>
      <c r="D73" s="24">
        <f>SUM(D70:D72)</f>
        <v>42815547.883037768</v>
      </c>
      <c r="E73" s="24">
        <f>SUM(E70:E72)</f>
        <v>0</v>
      </c>
      <c r="F73" s="24">
        <f>SUM(F70:F72)</f>
        <v>0</v>
      </c>
      <c r="G73" s="24"/>
      <c r="H73" s="24">
        <f>SUM(H70:H72)</f>
        <v>42815547.883037768</v>
      </c>
      <c r="I73" s="25">
        <f>IF(D73&lt;&gt;0,C73/D73,0)</f>
        <v>0.99999955009246133</v>
      </c>
    </row>
    <row r="74" spans="1:11" x14ac:dyDescent="0.2">
      <c r="B74" s="18"/>
      <c r="C74" s="47"/>
      <c r="D74" s="47"/>
      <c r="E74" s="47"/>
      <c r="F74" s="47"/>
      <c r="G74" s="47"/>
      <c r="H74" s="47"/>
      <c r="I74" s="48"/>
    </row>
    <row r="75" spans="1:11" ht="15" x14ac:dyDescent="0.25">
      <c r="A75" s="1">
        <v>8</v>
      </c>
      <c r="B75" s="18" t="s">
        <v>32</v>
      </c>
      <c r="C75" s="49">
        <v>0</v>
      </c>
      <c r="D75" s="50"/>
      <c r="E75" s="50"/>
      <c r="F75" s="50"/>
      <c r="G75" s="50"/>
      <c r="H75" s="50"/>
      <c r="I75" s="51"/>
    </row>
    <row r="76" spans="1:11" x14ac:dyDescent="0.2">
      <c r="B76" s="18"/>
      <c r="C76" s="47"/>
      <c r="D76" s="47"/>
      <c r="E76" s="47"/>
      <c r="F76" s="47"/>
      <c r="H76" s="47"/>
      <c r="I76" s="48"/>
    </row>
    <row r="77" spans="1:11" x14ac:dyDescent="0.2">
      <c r="B77" s="18" t="s">
        <v>52</v>
      </c>
      <c r="C77" s="15"/>
      <c r="D77" s="15"/>
      <c r="E77" s="15"/>
      <c r="F77" s="15"/>
      <c r="H77" s="15"/>
    </row>
    <row r="78" spans="1:11" ht="15" x14ac:dyDescent="0.25">
      <c r="A78" s="1">
        <f t="shared" ref="A78" si="8">MAX(A75:A77)+NoOne</f>
        <v>9</v>
      </c>
      <c r="B78" s="2" t="s">
        <v>53</v>
      </c>
      <c r="C78" s="52">
        <v>18788947.558794092</v>
      </c>
      <c r="D78" s="16">
        <v>28157866.627418503</v>
      </c>
      <c r="E78" s="16">
        <f t="shared" ref="E78:E85" si="9">(D78/($D$66+$D$70+$D$87))*-$E$95</f>
        <v>0</v>
      </c>
      <c r="F78" s="16">
        <f>C78-D78-E78</f>
        <v>-9368919.0686244108</v>
      </c>
      <c r="G78" s="16"/>
      <c r="H78" s="16">
        <f t="shared" ref="H78:H85" si="10">SUM(D78:F78)</f>
        <v>18788947.558794092</v>
      </c>
      <c r="I78" s="53">
        <f>IF(D78&lt;&gt;0,C78/D78,0)</f>
        <v>0.66727170092135113</v>
      </c>
      <c r="K78" s="2" t="s">
        <v>54</v>
      </c>
    </row>
    <row r="79" spans="1:11" ht="15" x14ac:dyDescent="0.25">
      <c r="A79" s="1">
        <f t="shared" ref="A79" si="11">MAX(A76:A78)+NoOne</f>
        <v>10</v>
      </c>
      <c r="B79" s="2" t="s">
        <v>55</v>
      </c>
      <c r="C79" s="52">
        <v>23929645.322584182</v>
      </c>
      <c r="D79" s="16">
        <v>31353542.569406476</v>
      </c>
      <c r="E79" s="16">
        <f t="shared" si="9"/>
        <v>0</v>
      </c>
      <c r="F79" s="16">
        <f t="shared" ref="F79:F85" si="12">C79-D79-E79</f>
        <v>-7423897.2468222938</v>
      </c>
      <c r="G79" s="16"/>
      <c r="H79" s="16">
        <f t="shared" si="10"/>
        <v>23929645.322584182</v>
      </c>
      <c r="I79" s="53">
        <f t="shared" ref="I79:I85" si="13">IF(D79&lt;&gt;0,C79/D79,0)</f>
        <v>0.76321982658297016</v>
      </c>
      <c r="K79" s="2" t="s">
        <v>56</v>
      </c>
    </row>
    <row r="80" spans="1:11" ht="15" x14ac:dyDescent="0.25">
      <c r="A80" s="1">
        <f t="shared" ref="A80" si="14">MAX(A77:A79)+NoOne</f>
        <v>11</v>
      </c>
      <c r="B80" s="2" t="s">
        <v>57</v>
      </c>
      <c r="C80" s="52">
        <v>21703.949999999997</v>
      </c>
      <c r="D80" s="16">
        <v>86780.054105246702</v>
      </c>
      <c r="E80" s="16">
        <f t="shared" si="9"/>
        <v>0</v>
      </c>
      <c r="F80" s="16">
        <f t="shared" si="12"/>
        <v>-65076.104105246704</v>
      </c>
      <c r="G80" s="16"/>
      <c r="H80" s="16">
        <f t="shared" si="10"/>
        <v>21703.949999999997</v>
      </c>
      <c r="I80" s="53">
        <f t="shared" si="13"/>
        <v>0.25010297842955342</v>
      </c>
      <c r="K80" s="2" t="s">
        <v>58</v>
      </c>
    </row>
    <row r="81" spans="1:11" ht="15" x14ac:dyDescent="0.25">
      <c r="A81" s="1">
        <f t="shared" ref="A81" si="15">MAX(A78:A80)+NoOne</f>
        <v>12</v>
      </c>
      <c r="B81" s="10" t="s">
        <v>59</v>
      </c>
      <c r="C81" s="52">
        <v>12084583.400972759</v>
      </c>
      <c r="D81" s="16">
        <v>13595526.704859242</v>
      </c>
      <c r="E81" s="16">
        <f t="shared" si="9"/>
        <v>0</v>
      </c>
      <c r="F81" s="16">
        <f t="shared" si="12"/>
        <v>-1510943.3038864825</v>
      </c>
      <c r="G81" s="16"/>
      <c r="H81" s="16">
        <f t="shared" si="10"/>
        <v>12084583.400972759</v>
      </c>
      <c r="I81" s="53">
        <f t="shared" si="13"/>
        <v>0.88886467316147089</v>
      </c>
      <c r="K81" s="2" t="s">
        <v>60</v>
      </c>
    </row>
    <row r="82" spans="1:11" ht="14.45" hidden="1" customHeight="1" x14ac:dyDescent="0.25">
      <c r="A82" s="1">
        <f t="shared" ref="A82" si="16">MAX(A79:A81)+NoOne</f>
        <v>13</v>
      </c>
      <c r="B82" s="2" t="s">
        <v>61</v>
      </c>
      <c r="C82" s="52">
        <v>0</v>
      </c>
      <c r="D82" s="16">
        <v>0</v>
      </c>
      <c r="E82" s="16">
        <f t="shared" si="9"/>
        <v>0</v>
      </c>
      <c r="F82" s="16">
        <f t="shared" si="12"/>
        <v>0</v>
      </c>
      <c r="G82" s="16"/>
      <c r="H82" s="16">
        <f t="shared" si="10"/>
        <v>0</v>
      </c>
      <c r="I82" s="53">
        <f t="shared" si="13"/>
        <v>0</v>
      </c>
      <c r="K82" s="2" t="s">
        <v>62</v>
      </c>
    </row>
    <row r="83" spans="1:11" ht="15" x14ac:dyDescent="0.25">
      <c r="A83" s="1">
        <v>13</v>
      </c>
      <c r="B83" s="2" t="s">
        <v>63</v>
      </c>
      <c r="C83" s="52">
        <v>7645700.2165019428</v>
      </c>
      <c r="D83" s="16">
        <v>7883735.56166902</v>
      </c>
      <c r="E83" s="16">
        <f t="shared" si="9"/>
        <v>0</v>
      </c>
      <c r="F83" s="16">
        <f t="shared" si="12"/>
        <v>-238035.34516707715</v>
      </c>
      <c r="G83" s="16"/>
      <c r="H83" s="16">
        <f t="shared" si="10"/>
        <v>7645700.2165019428</v>
      </c>
      <c r="I83" s="53">
        <f t="shared" si="13"/>
        <v>0.96980678216499128</v>
      </c>
      <c r="K83" s="2" t="s">
        <v>64</v>
      </c>
    </row>
    <row r="84" spans="1:11" ht="15" x14ac:dyDescent="0.25">
      <c r="A84" s="1">
        <f t="shared" ref="A84" si="17">MAX(A81:A83)+NoOne</f>
        <v>14</v>
      </c>
      <c r="B84" s="2" t="s">
        <v>65</v>
      </c>
      <c r="C84" s="52">
        <v>5260869.3307651561</v>
      </c>
      <c r="D84" s="16">
        <v>4783801.5014610933</v>
      </c>
      <c r="E84" s="16">
        <f t="shared" si="9"/>
        <v>0</v>
      </c>
      <c r="F84" s="16">
        <f t="shared" si="12"/>
        <v>477067.82930406276</v>
      </c>
      <c r="G84" s="16"/>
      <c r="H84" s="16">
        <f t="shared" si="10"/>
        <v>5260869.3307651561</v>
      </c>
      <c r="I84" s="53">
        <f t="shared" si="13"/>
        <v>1.0997256740603376</v>
      </c>
      <c r="K84" s="2" t="s">
        <v>66</v>
      </c>
    </row>
    <row r="85" spans="1:11" ht="15" x14ac:dyDescent="0.25">
      <c r="A85" s="1">
        <f t="shared" ref="A85" si="18">MAX(A82:A84)+NoOne</f>
        <v>15</v>
      </c>
      <c r="B85" s="2" t="s">
        <v>67</v>
      </c>
      <c r="C85" s="52">
        <v>1177608.1732799991</v>
      </c>
      <c r="D85" s="16">
        <v>1454176.1955217286</v>
      </c>
      <c r="E85" s="16">
        <f t="shared" si="9"/>
        <v>0</v>
      </c>
      <c r="F85" s="16">
        <f t="shared" si="12"/>
        <v>-276568.02224172954</v>
      </c>
      <c r="G85" s="16"/>
      <c r="H85" s="16">
        <f t="shared" si="10"/>
        <v>1177608.1732799991</v>
      </c>
      <c r="I85" s="53">
        <f t="shared" si="13"/>
        <v>0.80981120231960435</v>
      </c>
      <c r="K85" s="2" t="s">
        <v>68</v>
      </c>
    </row>
    <row r="86" spans="1:11" x14ac:dyDescent="0.2">
      <c r="B86" s="15"/>
      <c r="C86" s="15"/>
      <c r="D86" s="15"/>
      <c r="E86" s="15"/>
      <c r="F86" s="15"/>
      <c r="H86" s="15"/>
      <c r="I86" s="54"/>
    </row>
    <row r="87" spans="1:11" x14ac:dyDescent="0.2">
      <c r="A87" s="1">
        <v>16</v>
      </c>
      <c r="B87" s="18" t="s">
        <v>69</v>
      </c>
      <c r="C87" s="32">
        <f>SUM(C78:C85)</f>
        <v>68909057.952898145</v>
      </c>
      <c r="D87" s="32">
        <f>SUM(D78:D85)</f>
        <v>87315429.214441314</v>
      </c>
      <c r="E87" s="32">
        <f>SUM(E78:E85)</f>
        <v>0</v>
      </c>
      <c r="F87" s="32">
        <f>SUM(F78:F85)</f>
        <v>-18406371.261543181</v>
      </c>
      <c r="G87" s="32"/>
      <c r="H87" s="32">
        <f>SUM(H78:H85)</f>
        <v>68909057.952898145</v>
      </c>
      <c r="I87" s="33">
        <f>IF(D87&lt;&gt;0,C87/D87,0)</f>
        <v>0.78919680717209495</v>
      </c>
      <c r="J87" s="17"/>
    </row>
    <row r="88" spans="1:11" ht="13.5" thickBot="1" x14ac:dyDescent="0.25">
      <c r="A88" s="1">
        <v>17</v>
      </c>
      <c r="B88" s="18" t="s">
        <v>70</v>
      </c>
      <c r="C88" s="55">
        <f>SUM(C87,C73,C68,C75)</f>
        <v>748536303.852898</v>
      </c>
      <c r="D88" s="55">
        <f>SUM(D87,D73,D68,D75)</f>
        <v>704167990.86005235</v>
      </c>
      <c r="E88" s="55">
        <f>SUM(E87,E73,E68,E75)</f>
        <v>0</v>
      </c>
      <c r="F88" s="55">
        <f>SUM(F87,F73,F68,F75)</f>
        <v>44372416.411426216</v>
      </c>
      <c r="G88" s="55"/>
      <c r="H88" s="55">
        <f>SUM(H87,H73,H68,H75)</f>
        <v>748540407.27147853</v>
      </c>
      <c r="I88" s="36">
        <f>IF(D88&lt;&gt;0,C88/D88,0)</f>
        <v>1.0630081366502548</v>
      </c>
    </row>
    <row r="89" spans="1:11" ht="13.5" thickTop="1" x14ac:dyDescent="0.2">
      <c r="H89" s="15"/>
    </row>
    <row r="90" spans="1:11" ht="15" x14ac:dyDescent="0.25">
      <c r="C90" s="56"/>
      <c r="D90" s="16"/>
      <c r="H90" s="15"/>
    </row>
    <row r="91" spans="1:11" x14ac:dyDescent="0.2">
      <c r="H91" s="15"/>
    </row>
    <row r="92" spans="1:11" x14ac:dyDescent="0.2">
      <c r="B92" s="26"/>
    </row>
    <row r="93" spans="1:11" x14ac:dyDescent="0.2">
      <c r="B93" s="41"/>
      <c r="E93" s="15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9" x14ac:dyDescent="0.2">
      <c r="I97" s="4" t="s">
        <v>0</v>
      </c>
    </row>
    <row r="98" spans="1:9" x14ac:dyDescent="0.2">
      <c r="I98" s="4" t="s">
        <v>71</v>
      </c>
    </row>
    <row r="99" spans="1:9" x14ac:dyDescent="0.2">
      <c r="I99" s="6"/>
    </row>
    <row r="101" spans="1:9" x14ac:dyDescent="0.2">
      <c r="A101" s="7" t="str">
        <f>+A6</f>
        <v>NEWFOUNDLAND AND LABRADOR HYDRO</v>
      </c>
      <c r="B101" s="7"/>
      <c r="C101" s="7"/>
      <c r="D101" s="7"/>
      <c r="E101" s="7"/>
      <c r="F101" s="7"/>
      <c r="G101" s="7"/>
      <c r="H101" s="7"/>
      <c r="I101" s="7"/>
    </row>
    <row r="102" spans="1:9" x14ac:dyDescent="0.2">
      <c r="A102" s="7" t="str">
        <f>RunName</f>
        <v>2027 Test Year Cost of Service Study</v>
      </c>
      <c r="B102" s="7"/>
      <c r="C102" s="7"/>
      <c r="D102" s="7"/>
      <c r="E102" s="7"/>
      <c r="F102" s="7"/>
      <c r="G102" s="7"/>
      <c r="H102" s="7"/>
      <c r="I102" s="7"/>
    </row>
    <row r="103" spans="1:9" x14ac:dyDescent="0.2">
      <c r="A103" s="7" t="s">
        <v>38</v>
      </c>
      <c r="B103" s="7"/>
      <c r="C103" s="7"/>
      <c r="D103" s="7"/>
      <c r="E103" s="7"/>
      <c r="F103" s="7"/>
      <c r="G103" s="7"/>
      <c r="H103" s="7"/>
      <c r="I103" s="7"/>
    </row>
    <row r="104" spans="1:9" x14ac:dyDescent="0.2">
      <c r="A104" s="7" t="s">
        <v>6</v>
      </c>
      <c r="B104" s="7"/>
      <c r="C104" s="7"/>
      <c r="D104" s="7"/>
      <c r="E104" s="7"/>
      <c r="F104" s="7"/>
      <c r="G104" s="7"/>
      <c r="H104" s="7"/>
      <c r="I104" s="7"/>
    </row>
    <row r="105" spans="1:9" s="1" customFormat="1" x14ac:dyDescent="0.2"/>
    <row r="106" spans="1:9" s="1" customFormat="1" x14ac:dyDescent="0.2">
      <c r="B106" s="1">
        <f t="shared" ref="B106:I106" si="19">MAX(A106)+NoOne</f>
        <v>1</v>
      </c>
      <c r="C106" s="1">
        <f t="shared" si="19"/>
        <v>2</v>
      </c>
      <c r="D106" s="1">
        <f t="shared" si="19"/>
        <v>3</v>
      </c>
      <c r="E106" s="1">
        <f t="shared" si="19"/>
        <v>4</v>
      </c>
      <c r="F106" s="1">
        <f t="shared" si="19"/>
        <v>5</v>
      </c>
      <c r="G106" s="1">
        <f t="shared" si="19"/>
        <v>6</v>
      </c>
      <c r="H106" s="1">
        <v>6</v>
      </c>
      <c r="I106" s="1">
        <f t="shared" si="19"/>
        <v>7</v>
      </c>
    </row>
    <row r="107" spans="1:9" s="1" customFormat="1" x14ac:dyDescent="0.2"/>
    <row r="108" spans="1:9" x14ac:dyDescent="0.2">
      <c r="B108" s="1"/>
      <c r="C108" s="1"/>
      <c r="D108" s="9" t="s">
        <v>7</v>
      </c>
      <c r="E108" s="1"/>
      <c r="F108" s="1"/>
      <c r="H108" s="9" t="s">
        <v>8</v>
      </c>
      <c r="I108" s="1" t="s">
        <v>9</v>
      </c>
    </row>
    <row r="109" spans="1:9" x14ac:dyDescent="0.2">
      <c r="A109" s="1" t="s">
        <v>10</v>
      </c>
      <c r="B109" s="1"/>
      <c r="C109" s="1"/>
      <c r="D109" s="1" t="s">
        <v>11</v>
      </c>
      <c r="E109" s="1" t="s">
        <v>9</v>
      </c>
      <c r="F109" s="1"/>
      <c r="G109" s="9" t="s">
        <v>12</v>
      </c>
      <c r="H109" s="9" t="s">
        <v>13</v>
      </c>
      <c r="I109" s="1" t="s">
        <v>14</v>
      </c>
    </row>
    <row r="110" spans="1:9" x14ac:dyDescent="0.2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45</v>
      </c>
      <c r="F110" s="1" t="s">
        <v>20</v>
      </c>
      <c r="G110" s="1" t="s">
        <v>21</v>
      </c>
      <c r="H110" s="1" t="s">
        <v>18</v>
      </c>
      <c r="I110" s="1" t="s">
        <v>22</v>
      </c>
    </row>
    <row r="111" spans="1:9" x14ac:dyDescent="0.2">
      <c r="B111" s="1"/>
      <c r="C111" s="1"/>
      <c r="D111" s="1"/>
      <c r="E111" s="1"/>
      <c r="F111" s="1"/>
      <c r="H111" s="13" t="s">
        <v>25</v>
      </c>
      <c r="I111" s="11" t="s">
        <v>26</v>
      </c>
    </row>
    <row r="112" spans="1:9" x14ac:dyDescent="0.2">
      <c r="B112" s="1"/>
      <c r="C112" s="1" t="s">
        <v>27</v>
      </c>
      <c r="D112" s="1" t="s">
        <v>27</v>
      </c>
      <c r="E112" s="1" t="s">
        <v>27</v>
      </c>
      <c r="F112" s="1" t="s">
        <v>27</v>
      </c>
      <c r="G112" s="1" t="s">
        <v>27</v>
      </c>
      <c r="H112" s="1" t="s">
        <v>27</v>
      </c>
      <c r="I112" s="1"/>
    </row>
    <row r="115" spans="1:11" x14ac:dyDescent="0.2">
      <c r="B115" s="18" t="s">
        <v>38</v>
      </c>
    </row>
    <row r="116" spans="1:11" ht="15" x14ac:dyDescent="0.25">
      <c r="A116" s="1">
        <f t="shared" ref="A116" si="20">MAX(A113:A115)+NoOne</f>
        <v>1</v>
      </c>
      <c r="B116" s="10" t="s">
        <v>72</v>
      </c>
      <c r="C116" s="52">
        <v>809510.05334059661</v>
      </c>
      <c r="D116" s="16">
        <v>7704844.263737564</v>
      </c>
      <c r="E116" s="16"/>
      <c r="F116" s="16">
        <f>C116-D116</f>
        <v>-6895334.2103969678</v>
      </c>
      <c r="G116" s="16"/>
      <c r="H116" s="16">
        <f t="shared" ref="H116:H126" si="21">SUM(D116,F116)</f>
        <v>809510.05334059615</v>
      </c>
      <c r="I116" s="53">
        <f>IF(D116&lt;&gt;0,C116/D116,0)</f>
        <v>0.10506507667526938</v>
      </c>
      <c r="K116" s="58" t="s">
        <v>73</v>
      </c>
    </row>
    <row r="117" spans="1:11" ht="15" x14ac:dyDescent="0.25">
      <c r="A117" s="1">
        <f t="shared" ref="A117" si="22">MAX(A114:A116)+NoOne</f>
        <v>2</v>
      </c>
      <c r="B117" s="10" t="s">
        <v>74</v>
      </c>
      <c r="C117" s="52">
        <v>0</v>
      </c>
      <c r="D117" s="16">
        <v>55464.455893001636</v>
      </c>
      <c r="E117" s="16"/>
      <c r="F117" s="16">
        <f t="shared" ref="F117:F126" si="23">C117-D117</f>
        <v>-55464.455893001636</v>
      </c>
      <c r="G117" s="16"/>
      <c r="H117" s="16">
        <f t="shared" si="21"/>
        <v>0</v>
      </c>
      <c r="I117" s="53">
        <f t="shared" ref="I117:I126" si="24">IF(D117&lt;&gt;0,C117/D117,0)</f>
        <v>0</v>
      </c>
      <c r="K117" s="58" t="s">
        <v>75</v>
      </c>
    </row>
    <row r="118" spans="1:11" ht="15" x14ac:dyDescent="0.25">
      <c r="A118" s="1">
        <f t="shared" ref="A118" si="25">MAX(A115:A117)+NoOne</f>
        <v>3</v>
      </c>
      <c r="B118" s="59" t="s">
        <v>76</v>
      </c>
      <c r="C118" s="52">
        <v>54842.660460796527</v>
      </c>
      <c r="D118" s="16">
        <v>367318.76345747465</v>
      </c>
      <c r="E118" s="16"/>
      <c r="F118" s="16">
        <f t="shared" si="23"/>
        <v>-312476.10299667809</v>
      </c>
      <c r="G118" s="16"/>
      <c r="H118" s="16">
        <f t="shared" si="21"/>
        <v>54842.660460796556</v>
      </c>
      <c r="I118" s="53">
        <f t="shared" si="24"/>
        <v>0.14930536067522668</v>
      </c>
      <c r="K118" s="58" t="s">
        <v>77</v>
      </c>
    </row>
    <row r="119" spans="1:11" ht="15" x14ac:dyDescent="0.25">
      <c r="A119" s="1">
        <f t="shared" ref="A119" si="26">MAX(A116:A118)+NoOne</f>
        <v>4</v>
      </c>
      <c r="B119" s="2" t="s">
        <v>78</v>
      </c>
      <c r="C119" s="52">
        <v>285054.36288423219</v>
      </c>
      <c r="D119" s="52">
        <v>823424.74077321135</v>
      </c>
      <c r="E119" s="16"/>
      <c r="F119" s="16">
        <f t="shared" si="23"/>
        <v>-538370.37788897916</v>
      </c>
      <c r="G119" s="16"/>
      <c r="H119" s="16">
        <f t="shared" si="21"/>
        <v>285054.36288423219</v>
      </c>
      <c r="I119" s="53">
        <f t="shared" si="24"/>
        <v>0.3461814404757389</v>
      </c>
      <c r="K119" s="58" t="s">
        <v>79</v>
      </c>
    </row>
    <row r="120" spans="1:11" ht="15" x14ac:dyDescent="0.25">
      <c r="A120" s="1">
        <f t="shared" ref="A120" si="27">MAX(A117:A119)+NoOne</f>
        <v>5</v>
      </c>
      <c r="B120" s="10" t="s">
        <v>80</v>
      </c>
      <c r="C120" s="52">
        <v>535299.34273159155</v>
      </c>
      <c r="D120" s="52">
        <v>1290296.0560981249</v>
      </c>
      <c r="E120" s="16"/>
      <c r="F120" s="16">
        <f t="shared" si="23"/>
        <v>-754996.7133665334</v>
      </c>
      <c r="G120" s="16"/>
      <c r="H120" s="16">
        <f t="shared" si="21"/>
        <v>535299.34273159155</v>
      </c>
      <c r="I120" s="53">
        <f t="shared" si="24"/>
        <v>0.4148655188099582</v>
      </c>
      <c r="K120" s="58" t="s">
        <v>81</v>
      </c>
    </row>
    <row r="121" spans="1:11" ht="15" x14ac:dyDescent="0.25">
      <c r="A121" s="1">
        <f t="shared" ref="A121" si="28">MAX(A118:A120)+NoOne</f>
        <v>6</v>
      </c>
      <c r="B121" s="10" t="s">
        <v>82</v>
      </c>
      <c r="C121" s="52">
        <v>0</v>
      </c>
      <c r="D121" s="16">
        <v>0</v>
      </c>
      <c r="E121" s="16"/>
      <c r="F121" s="16">
        <f t="shared" si="23"/>
        <v>0</v>
      </c>
      <c r="G121" s="16"/>
      <c r="H121" s="16">
        <f t="shared" si="21"/>
        <v>0</v>
      </c>
      <c r="I121" s="53">
        <f t="shared" si="24"/>
        <v>0</v>
      </c>
      <c r="K121" s="58" t="s">
        <v>83</v>
      </c>
    </row>
    <row r="122" spans="1:11" ht="15" x14ac:dyDescent="0.25">
      <c r="A122" s="1">
        <f t="shared" ref="A122" si="29">MAX(A119:A121)+NoOne</f>
        <v>7</v>
      </c>
      <c r="B122" s="2" t="s">
        <v>65</v>
      </c>
      <c r="C122" s="52">
        <v>0</v>
      </c>
      <c r="D122" s="16">
        <v>0</v>
      </c>
      <c r="E122" s="16"/>
      <c r="F122" s="16">
        <f t="shared" si="23"/>
        <v>0</v>
      </c>
      <c r="G122" s="16"/>
      <c r="H122" s="16">
        <f t="shared" si="21"/>
        <v>0</v>
      </c>
      <c r="I122" s="53">
        <f t="shared" si="24"/>
        <v>0</v>
      </c>
      <c r="K122" s="58" t="s">
        <v>84</v>
      </c>
    </row>
    <row r="123" spans="1:11" ht="15" hidden="1" x14ac:dyDescent="0.25">
      <c r="A123" s="1">
        <f t="shared" ref="A123" si="30">MAX(A120:A122)+NoOne</f>
        <v>8</v>
      </c>
      <c r="B123" s="10" t="s">
        <v>85</v>
      </c>
      <c r="C123" s="52">
        <v>0</v>
      </c>
      <c r="D123" s="16">
        <v>0</v>
      </c>
      <c r="E123" s="16"/>
      <c r="F123" s="16">
        <f t="shared" si="23"/>
        <v>0</v>
      </c>
      <c r="G123" s="16"/>
      <c r="H123" s="16">
        <f t="shared" si="21"/>
        <v>0</v>
      </c>
      <c r="I123" s="53">
        <f t="shared" si="24"/>
        <v>0</v>
      </c>
      <c r="K123" s="58" t="s">
        <v>86</v>
      </c>
    </row>
    <row r="124" spans="1:11" ht="15" hidden="1" x14ac:dyDescent="0.25">
      <c r="A124" s="1">
        <f t="shared" ref="A124" si="31">MAX(A121:A123)+NoOne</f>
        <v>9</v>
      </c>
      <c r="B124" s="10" t="s">
        <v>87</v>
      </c>
      <c r="C124" s="52">
        <v>0</v>
      </c>
      <c r="D124" s="16">
        <v>0</v>
      </c>
      <c r="E124" s="16"/>
      <c r="F124" s="16">
        <f t="shared" si="23"/>
        <v>0</v>
      </c>
      <c r="G124" s="16"/>
      <c r="H124" s="16">
        <f t="shared" si="21"/>
        <v>0</v>
      </c>
      <c r="I124" s="53">
        <f t="shared" si="24"/>
        <v>0</v>
      </c>
      <c r="K124" s="58" t="s">
        <v>88</v>
      </c>
    </row>
    <row r="125" spans="1:11" ht="15" x14ac:dyDescent="0.25">
      <c r="A125" s="1">
        <v>8</v>
      </c>
      <c r="B125" s="10" t="s">
        <v>67</v>
      </c>
      <c r="C125" s="52">
        <v>26858.520479999981</v>
      </c>
      <c r="D125" s="52">
        <v>163053.22773518122</v>
      </c>
      <c r="E125" s="16"/>
      <c r="F125" s="16">
        <f t="shared" si="23"/>
        <v>-136194.70725518125</v>
      </c>
      <c r="G125" s="16"/>
      <c r="H125" s="16">
        <f t="shared" si="21"/>
        <v>26858.520479999977</v>
      </c>
      <c r="I125" s="53">
        <f t="shared" si="24"/>
        <v>0.16472240907503879</v>
      </c>
      <c r="K125" s="58" t="s">
        <v>89</v>
      </c>
    </row>
    <row r="126" spans="1:11" ht="15" x14ac:dyDescent="0.25">
      <c r="A126" s="1">
        <v>9</v>
      </c>
      <c r="B126" s="59" t="s">
        <v>90</v>
      </c>
      <c r="C126" s="52">
        <v>6384</v>
      </c>
      <c r="D126" s="16">
        <v>0</v>
      </c>
      <c r="E126" s="16"/>
      <c r="F126" s="16">
        <f t="shared" si="23"/>
        <v>6384</v>
      </c>
      <c r="G126" s="16"/>
      <c r="H126" s="16">
        <f t="shared" si="21"/>
        <v>6384</v>
      </c>
      <c r="I126" s="53">
        <f t="shared" si="24"/>
        <v>0</v>
      </c>
      <c r="K126" s="58" t="s">
        <v>91</v>
      </c>
    </row>
    <row r="127" spans="1:11" x14ac:dyDescent="0.2">
      <c r="B127" s="10"/>
      <c r="C127" s="37"/>
      <c r="D127" s="37"/>
      <c r="E127" s="37"/>
      <c r="F127" s="43"/>
      <c r="H127" s="37"/>
      <c r="I127" s="54"/>
    </row>
    <row r="128" spans="1:11" ht="17.25" thickBot="1" x14ac:dyDescent="0.35">
      <c r="A128" s="1">
        <v>10</v>
      </c>
      <c r="B128" s="60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54"/>
    </row>
    <row r="135" spans="1:9" x14ac:dyDescent="0.2">
      <c r="I135" s="4" t="s">
        <v>0</v>
      </c>
    </row>
    <row r="136" spans="1:9" x14ac:dyDescent="0.2">
      <c r="I136" s="4" t="s">
        <v>93</v>
      </c>
    </row>
    <row r="137" spans="1:9" x14ac:dyDescent="0.2">
      <c r="I137" s="6"/>
    </row>
    <row r="139" spans="1:9" x14ac:dyDescent="0.2">
      <c r="A139" s="7" t="str">
        <f>+A6</f>
        <v>NEWFOUNDLAND AND LABRADOR HYDRO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">
      <c r="A140" s="7" t="str">
        <f>RunName</f>
        <v>2027 Test Year Cost of Service Study</v>
      </c>
      <c r="B140" s="7"/>
      <c r="C140" s="7"/>
      <c r="D140" s="7"/>
      <c r="E140" s="7"/>
      <c r="F140" s="7"/>
      <c r="G140" s="7"/>
      <c r="H140" s="7"/>
      <c r="I140" s="7"/>
    </row>
    <row r="141" spans="1:9" x14ac:dyDescent="0.2">
      <c r="A141" s="7" t="s">
        <v>39</v>
      </c>
      <c r="B141" s="7"/>
      <c r="C141" s="7"/>
      <c r="D141" s="7"/>
      <c r="E141" s="7"/>
      <c r="F141" s="7"/>
      <c r="G141" s="7"/>
      <c r="H141" s="7"/>
      <c r="I141" s="7"/>
    </row>
    <row r="142" spans="1:9" x14ac:dyDescent="0.2">
      <c r="A142" s="7" t="s">
        <v>6</v>
      </c>
      <c r="B142" s="7"/>
      <c r="C142" s="7"/>
      <c r="D142" s="7"/>
      <c r="E142" s="7"/>
      <c r="F142" s="7"/>
      <c r="G142" s="7"/>
      <c r="H142" s="7"/>
      <c r="I142" s="7"/>
    </row>
    <row r="143" spans="1:9" s="1" customFormat="1" x14ac:dyDescent="0.2"/>
    <row r="144" spans="1:9" s="1" customFormat="1" x14ac:dyDescent="0.2">
      <c r="B144" s="1">
        <f t="shared" ref="B144:I144" si="32">MAX(A144)+NoOne</f>
        <v>1</v>
      </c>
      <c r="C144" s="1">
        <f t="shared" si="32"/>
        <v>2</v>
      </c>
      <c r="D144" s="1">
        <f t="shared" si="32"/>
        <v>3</v>
      </c>
      <c r="E144" s="1">
        <f t="shared" si="32"/>
        <v>4</v>
      </c>
      <c r="F144" s="1">
        <f t="shared" si="32"/>
        <v>5</v>
      </c>
      <c r="G144" s="1">
        <f t="shared" si="32"/>
        <v>6</v>
      </c>
      <c r="H144" s="1">
        <v>6</v>
      </c>
      <c r="I144" s="1">
        <f t="shared" si="32"/>
        <v>7</v>
      </c>
    </row>
    <row r="145" spans="1:11" s="1" customFormat="1" x14ac:dyDescent="0.2"/>
    <row r="146" spans="1:11" x14ac:dyDescent="0.2">
      <c r="B146" s="1"/>
      <c r="C146" s="1"/>
      <c r="D146" s="9" t="s">
        <v>7</v>
      </c>
      <c r="E146" s="1"/>
      <c r="F146" s="1"/>
      <c r="H146" s="9" t="s">
        <v>8</v>
      </c>
      <c r="I146" s="1" t="s">
        <v>9</v>
      </c>
    </row>
    <row r="147" spans="1:11" x14ac:dyDescent="0.2">
      <c r="A147" s="1" t="s">
        <v>10</v>
      </c>
      <c r="B147" s="1"/>
      <c r="C147" s="1"/>
      <c r="D147" s="1" t="s">
        <v>11</v>
      </c>
      <c r="E147" s="1" t="s">
        <v>9</v>
      </c>
      <c r="F147" s="1"/>
      <c r="G147" s="9" t="s">
        <v>12</v>
      </c>
      <c r="H147" s="9" t="s">
        <v>13</v>
      </c>
      <c r="I147" s="1" t="s">
        <v>14</v>
      </c>
    </row>
    <row r="148" spans="1:11" x14ac:dyDescent="0.2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45</v>
      </c>
      <c r="F148" s="1" t="s">
        <v>20</v>
      </c>
      <c r="G148" s="1" t="s">
        <v>21</v>
      </c>
      <c r="H148" s="1" t="s">
        <v>18</v>
      </c>
      <c r="I148" s="1" t="s">
        <v>22</v>
      </c>
    </row>
    <row r="149" spans="1:11" x14ac:dyDescent="0.2">
      <c r="B149" s="1"/>
      <c r="C149" s="1"/>
      <c r="D149" s="1"/>
      <c r="E149" s="1"/>
      <c r="F149" s="1"/>
      <c r="H149" s="13" t="s">
        <v>25</v>
      </c>
      <c r="I149" s="11" t="s">
        <v>26</v>
      </c>
    </row>
    <row r="150" spans="1:11" x14ac:dyDescent="0.2">
      <c r="B150" s="1"/>
      <c r="C150" s="1" t="s">
        <v>27</v>
      </c>
      <c r="D150" s="1" t="s">
        <v>27</v>
      </c>
      <c r="E150" s="1" t="s">
        <v>27</v>
      </c>
      <c r="F150" s="1" t="s">
        <v>27</v>
      </c>
      <c r="G150" s="1" t="s">
        <v>27</v>
      </c>
      <c r="H150" s="1" t="s">
        <v>27</v>
      </c>
      <c r="I150" s="1"/>
    </row>
    <row r="153" spans="1:11" x14ac:dyDescent="0.2">
      <c r="B153" s="18" t="s">
        <v>39</v>
      </c>
    </row>
    <row r="154" spans="1:11" ht="15" x14ac:dyDescent="0.25">
      <c r="A154" s="1">
        <f t="shared" ref="A154" si="33">MAX(A151:A153)+NoOne</f>
        <v>1</v>
      </c>
      <c r="B154" s="10" t="s">
        <v>72</v>
      </c>
      <c r="C154" s="52">
        <v>4669502.3740669573</v>
      </c>
      <c r="D154" s="16">
        <v>25171515.047610119</v>
      </c>
      <c r="E154" s="16"/>
      <c r="F154" s="16">
        <f>C154-D154</f>
        <v>-20502012.673543163</v>
      </c>
      <c r="G154" s="16"/>
      <c r="H154" s="16">
        <f t="shared" ref="H154:H164" si="34">SUM(D154,F154)</f>
        <v>4669502.3740669563</v>
      </c>
      <c r="I154" s="53">
        <f>IF(D154&lt;&gt;0,C154/D154,0)</f>
        <v>0.18550740252364339</v>
      </c>
      <c r="K154" s="2" t="s">
        <v>94</v>
      </c>
    </row>
    <row r="155" spans="1:11" ht="15" x14ac:dyDescent="0.25">
      <c r="A155" s="1">
        <f t="shared" ref="A155" si="35">MAX(A152:A154)+NoOne</f>
        <v>2</v>
      </c>
      <c r="B155" s="10" t="s">
        <v>74</v>
      </c>
      <c r="C155" s="52">
        <v>945103.9988196888</v>
      </c>
      <c r="D155" s="16">
        <v>894392.75602439465</v>
      </c>
      <c r="E155" s="16"/>
      <c r="F155" s="16">
        <f t="shared" ref="F155:F163" si="36">C155-D155</f>
        <v>50711.242795294151</v>
      </c>
      <c r="G155" s="16"/>
      <c r="H155" s="16">
        <f t="shared" si="34"/>
        <v>945103.9988196888</v>
      </c>
      <c r="I155" s="53">
        <f t="shared" ref="I155:I164" si="37">IF(D155&lt;&gt;0,C155/D155,0)</f>
        <v>1.0566990759414323</v>
      </c>
      <c r="K155" s="2" t="s">
        <v>95</v>
      </c>
    </row>
    <row r="156" spans="1:11" ht="15" x14ac:dyDescent="0.25">
      <c r="A156" s="1">
        <f t="shared" ref="A156" si="38">MAX(A153:A155)+NoOne</f>
        <v>3</v>
      </c>
      <c r="B156" s="59" t="s">
        <v>76</v>
      </c>
      <c r="C156" s="52">
        <v>328741.89270779031</v>
      </c>
      <c r="D156" s="16">
        <v>1337649.2549823974</v>
      </c>
      <c r="E156" s="16"/>
      <c r="F156" s="16">
        <f t="shared" si="36"/>
        <v>-1008907.3622746072</v>
      </c>
      <c r="G156" s="16"/>
      <c r="H156" s="16">
        <f t="shared" si="34"/>
        <v>328741.89270779025</v>
      </c>
      <c r="I156" s="53">
        <f t="shared" si="37"/>
        <v>0.24576090592007718</v>
      </c>
      <c r="K156" s="2" t="s">
        <v>96</v>
      </c>
    </row>
    <row r="157" spans="1:11" ht="15" x14ac:dyDescent="0.25">
      <c r="A157" s="1">
        <f t="shared" ref="A157" si="39">MAX(A154:A156)+NoOne</f>
        <v>4</v>
      </c>
      <c r="B157" s="2" t="s">
        <v>78</v>
      </c>
      <c r="C157" s="52">
        <v>1505529.9763934463</v>
      </c>
      <c r="D157" s="16">
        <v>3692362.2730602482</v>
      </c>
      <c r="E157" s="16"/>
      <c r="F157" s="16">
        <f t="shared" si="36"/>
        <v>-2186832.2966668019</v>
      </c>
      <c r="G157" s="16"/>
      <c r="H157" s="16">
        <f t="shared" si="34"/>
        <v>1505529.9763934463</v>
      </c>
      <c r="I157" s="53">
        <f t="shared" si="37"/>
        <v>0.40774167458537475</v>
      </c>
      <c r="K157" s="2" t="s">
        <v>97</v>
      </c>
    </row>
    <row r="158" spans="1:11" ht="15" x14ac:dyDescent="0.25">
      <c r="A158" s="1">
        <f t="shared" ref="A158" si="40">MAX(A155:A157)+NoOne</f>
        <v>5</v>
      </c>
      <c r="B158" s="10" t="s">
        <v>80</v>
      </c>
      <c r="C158" s="52">
        <v>3760678.8175117802</v>
      </c>
      <c r="D158" s="16">
        <v>9555598.3239415344</v>
      </c>
      <c r="E158" s="16"/>
      <c r="F158" s="16">
        <f t="shared" si="36"/>
        <v>-5794919.5064297542</v>
      </c>
      <c r="G158" s="16"/>
      <c r="H158" s="16">
        <f t="shared" si="34"/>
        <v>3760678.8175117802</v>
      </c>
      <c r="I158" s="53">
        <f t="shared" si="37"/>
        <v>0.39355764966484685</v>
      </c>
      <c r="K158" s="2" t="s">
        <v>98</v>
      </c>
    </row>
    <row r="159" spans="1:11" ht="15" x14ac:dyDescent="0.25">
      <c r="A159" s="1">
        <f t="shared" ref="A159" si="41">MAX(A156:A158)+NoOne</f>
        <v>6</v>
      </c>
      <c r="B159" s="10" t="s">
        <v>82</v>
      </c>
      <c r="C159" s="52">
        <v>364087.48779334419</v>
      </c>
      <c r="D159" s="16">
        <v>1830406.5511158232</v>
      </c>
      <c r="E159" s="16"/>
      <c r="F159" s="16">
        <f t="shared" si="36"/>
        <v>-1466319.0633224789</v>
      </c>
      <c r="G159" s="16"/>
      <c r="H159" s="16">
        <f t="shared" si="34"/>
        <v>364087.48779334431</v>
      </c>
      <c r="I159" s="53">
        <f t="shared" si="37"/>
        <v>0.19891072153964648</v>
      </c>
      <c r="K159" s="2" t="s">
        <v>99</v>
      </c>
    </row>
    <row r="160" spans="1:11" ht="15" x14ac:dyDescent="0.25">
      <c r="A160" s="1">
        <f t="shared" ref="A160" si="42">MAX(A157:A159)+NoOne</f>
        <v>7</v>
      </c>
      <c r="B160" s="2" t="s">
        <v>65</v>
      </c>
      <c r="C160" s="52">
        <v>245159.76993788074</v>
      </c>
      <c r="D160" s="16">
        <v>1373674.8775542325</v>
      </c>
      <c r="E160" s="16"/>
      <c r="F160" s="16">
        <f t="shared" si="36"/>
        <v>-1128515.1076163517</v>
      </c>
      <c r="G160" s="16"/>
      <c r="H160" s="16">
        <f t="shared" si="34"/>
        <v>245159.7699378808</v>
      </c>
      <c r="I160" s="53">
        <f t="shared" si="37"/>
        <v>0.17847001058531178</v>
      </c>
      <c r="K160" s="2" t="s">
        <v>100</v>
      </c>
    </row>
    <row r="161" spans="1:11" ht="15" hidden="1" x14ac:dyDescent="0.25">
      <c r="A161" s="1">
        <f t="shared" ref="A161" si="43">MAX(A158:A160)+NoOne</f>
        <v>8</v>
      </c>
      <c r="B161" s="10" t="s">
        <v>85</v>
      </c>
      <c r="C161" s="52">
        <v>0</v>
      </c>
      <c r="D161" s="16">
        <v>0</v>
      </c>
      <c r="E161" s="16"/>
      <c r="F161" s="16">
        <f t="shared" si="36"/>
        <v>0</v>
      </c>
      <c r="G161" s="16"/>
      <c r="H161" s="16">
        <f t="shared" si="34"/>
        <v>0</v>
      </c>
      <c r="I161" s="53">
        <f t="shared" si="37"/>
        <v>0</v>
      </c>
      <c r="K161" s="2" t="s">
        <v>101</v>
      </c>
    </row>
    <row r="162" spans="1:11" ht="15" hidden="1" x14ac:dyDescent="0.25">
      <c r="A162" s="1">
        <f t="shared" ref="A162" si="44">MAX(A159:A161)+NoOne</f>
        <v>9</v>
      </c>
      <c r="B162" s="10" t="s">
        <v>87</v>
      </c>
      <c r="C162" s="52">
        <v>0</v>
      </c>
      <c r="D162" s="16">
        <v>0</v>
      </c>
      <c r="E162" s="16"/>
      <c r="F162" s="16">
        <f t="shared" si="36"/>
        <v>0</v>
      </c>
      <c r="G162" s="16"/>
      <c r="H162" s="16">
        <f t="shared" si="34"/>
        <v>0</v>
      </c>
      <c r="I162" s="53">
        <f t="shared" si="37"/>
        <v>0</v>
      </c>
      <c r="K162" s="2" t="s">
        <v>102</v>
      </c>
    </row>
    <row r="163" spans="1:11" ht="15" x14ac:dyDescent="0.25">
      <c r="A163" s="1">
        <v>8</v>
      </c>
      <c r="B163" s="10" t="s">
        <v>67</v>
      </c>
      <c r="C163" s="52">
        <v>144154.86624000021</v>
      </c>
      <c r="D163" s="16">
        <v>309889.10472647514</v>
      </c>
      <c r="E163" s="16"/>
      <c r="F163" s="16">
        <f t="shared" si="36"/>
        <v>-165734.23848647493</v>
      </c>
      <c r="G163" s="16"/>
      <c r="H163" s="16">
        <f t="shared" si="34"/>
        <v>144154.86624000021</v>
      </c>
      <c r="I163" s="53">
        <f t="shared" si="37"/>
        <v>0.46518210560270934</v>
      </c>
      <c r="K163" s="2" t="s">
        <v>103</v>
      </c>
    </row>
    <row r="164" spans="1:11" ht="15" x14ac:dyDescent="0.25">
      <c r="A164" s="1">
        <v>9</v>
      </c>
      <c r="B164" s="59" t="s">
        <v>90</v>
      </c>
      <c r="C164" s="52">
        <v>6384</v>
      </c>
      <c r="D164" s="16">
        <v>0</v>
      </c>
      <c r="E164" s="16"/>
      <c r="F164" s="16">
        <f>C164-D164</f>
        <v>6384</v>
      </c>
      <c r="G164" s="16"/>
      <c r="H164" s="16">
        <f t="shared" si="34"/>
        <v>6384</v>
      </c>
      <c r="I164" s="53">
        <f t="shared" si="37"/>
        <v>0</v>
      </c>
      <c r="K164" s="2" t="s">
        <v>104</v>
      </c>
    </row>
    <row r="165" spans="1:11" x14ac:dyDescent="0.2">
      <c r="B165" s="10"/>
      <c r="C165" s="37"/>
      <c r="D165" s="37"/>
      <c r="E165" s="37"/>
      <c r="F165" s="43"/>
      <c r="H165" s="37"/>
      <c r="I165" s="54"/>
    </row>
    <row r="166" spans="1:11" ht="17.25" thickBot="1" x14ac:dyDescent="0.35">
      <c r="A166" s="1">
        <v>10</v>
      </c>
      <c r="B166" s="60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 t="shared" ref="F166" si="45"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11" ht="13.5" thickTop="1" x14ac:dyDescent="0.2"/>
    <row r="173" spans="1:11" x14ac:dyDescent="0.2">
      <c r="I173" s="4" t="s">
        <v>0</v>
      </c>
    </row>
    <row r="174" spans="1:11" x14ac:dyDescent="0.2">
      <c r="I174" s="4" t="s">
        <v>105</v>
      </c>
    </row>
    <row r="175" spans="1:11" x14ac:dyDescent="0.2">
      <c r="I175" s="6"/>
    </row>
    <row r="177" spans="1:11" x14ac:dyDescent="0.2">
      <c r="A177" s="7" t="str">
        <f>+A6</f>
        <v>NEWFOUNDLAND AND LABRADOR HYDRO</v>
      </c>
      <c r="B177" s="7"/>
      <c r="C177" s="7"/>
      <c r="D177" s="7"/>
      <c r="E177" s="7"/>
      <c r="F177" s="7"/>
      <c r="G177" s="7"/>
      <c r="H177" s="7"/>
      <c r="I177" s="7"/>
    </row>
    <row r="178" spans="1:11" x14ac:dyDescent="0.2">
      <c r="A178" s="7" t="str">
        <f>RunName</f>
        <v>2027 Test Year Cost of Service Study</v>
      </c>
      <c r="B178" s="7"/>
      <c r="C178" s="7"/>
      <c r="D178" s="7"/>
      <c r="E178" s="7"/>
      <c r="F178" s="7"/>
      <c r="G178" s="7"/>
      <c r="H178" s="7"/>
      <c r="I178" s="7"/>
    </row>
    <row r="179" spans="1:11" x14ac:dyDescent="0.2">
      <c r="A179" s="7" t="s">
        <v>40</v>
      </c>
      <c r="B179" s="7"/>
      <c r="C179" s="7"/>
      <c r="D179" s="7"/>
      <c r="E179" s="7"/>
      <c r="F179" s="7"/>
      <c r="G179" s="7"/>
      <c r="H179" s="7"/>
      <c r="I179" s="7"/>
    </row>
    <row r="180" spans="1:11" x14ac:dyDescent="0.2">
      <c r="A180" s="7" t="s">
        <v>6</v>
      </c>
      <c r="B180" s="7"/>
      <c r="C180" s="7"/>
      <c r="D180" s="7"/>
      <c r="E180" s="7"/>
      <c r="F180" s="7"/>
      <c r="G180" s="7"/>
      <c r="H180" s="7"/>
      <c r="I180" s="7"/>
    </row>
    <row r="181" spans="1:11" s="1" customFormat="1" x14ac:dyDescent="0.2"/>
    <row r="182" spans="1:11" s="1" customFormat="1" x14ac:dyDescent="0.2">
      <c r="B182" s="1">
        <f t="shared" ref="B182:I182" si="46">MAX(A182)+NoOne</f>
        <v>1</v>
      </c>
      <c r="C182" s="1">
        <f t="shared" si="46"/>
        <v>2</v>
      </c>
      <c r="D182" s="1">
        <f t="shared" si="46"/>
        <v>3</v>
      </c>
      <c r="E182" s="1">
        <f t="shared" si="46"/>
        <v>4</v>
      </c>
      <c r="F182" s="1">
        <f t="shared" si="46"/>
        <v>5</v>
      </c>
      <c r="G182" s="1">
        <f t="shared" si="46"/>
        <v>6</v>
      </c>
      <c r="H182" s="1">
        <v>6</v>
      </c>
      <c r="I182" s="1">
        <f t="shared" si="46"/>
        <v>7</v>
      </c>
    </row>
    <row r="183" spans="1:11" s="1" customFormat="1" x14ac:dyDescent="0.2"/>
    <row r="184" spans="1:11" x14ac:dyDescent="0.2">
      <c r="B184" s="1"/>
      <c r="C184" s="1"/>
      <c r="D184" s="9" t="s">
        <v>7</v>
      </c>
      <c r="E184" s="1"/>
      <c r="F184" s="1"/>
      <c r="H184" s="9" t="s">
        <v>8</v>
      </c>
      <c r="I184" s="1" t="s">
        <v>9</v>
      </c>
    </row>
    <row r="185" spans="1:11" x14ac:dyDescent="0.2">
      <c r="A185" s="1" t="s">
        <v>10</v>
      </c>
      <c r="B185" s="1"/>
      <c r="C185" s="1"/>
      <c r="D185" s="1" t="s">
        <v>11</v>
      </c>
      <c r="E185" s="1" t="s">
        <v>9</v>
      </c>
      <c r="F185" s="1"/>
      <c r="G185" s="9" t="s">
        <v>12</v>
      </c>
      <c r="H185" s="9" t="s">
        <v>13</v>
      </c>
      <c r="I185" s="1" t="s">
        <v>14</v>
      </c>
    </row>
    <row r="186" spans="1:11" ht="13.5" customHeight="1" x14ac:dyDescent="0.2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45</v>
      </c>
      <c r="F186" s="1" t="s">
        <v>20</v>
      </c>
      <c r="G186" s="1" t="s">
        <v>21</v>
      </c>
      <c r="H186" s="1" t="s">
        <v>18</v>
      </c>
      <c r="I186" s="1" t="s">
        <v>22</v>
      </c>
    </row>
    <row r="187" spans="1:11" ht="13.5" customHeight="1" x14ac:dyDescent="0.2">
      <c r="B187" s="1"/>
      <c r="C187" s="1"/>
      <c r="D187" s="1"/>
      <c r="E187" s="1"/>
      <c r="F187" s="1"/>
      <c r="H187" s="13" t="s">
        <v>25</v>
      </c>
      <c r="I187" s="11" t="s">
        <v>26</v>
      </c>
    </row>
    <row r="188" spans="1:11" ht="13.5" customHeight="1" x14ac:dyDescent="0.2">
      <c r="C188" s="1" t="s">
        <v>27</v>
      </c>
      <c r="D188" s="1" t="s">
        <v>27</v>
      </c>
      <c r="E188" s="1" t="s">
        <v>27</v>
      </c>
      <c r="F188" s="1" t="s">
        <v>27</v>
      </c>
      <c r="G188" s="1" t="s">
        <v>27</v>
      </c>
      <c r="H188" s="1" t="s">
        <v>27</v>
      </c>
    </row>
    <row r="190" spans="1:11" x14ac:dyDescent="0.2">
      <c r="B190" s="18" t="s">
        <v>40</v>
      </c>
    </row>
    <row r="191" spans="1:11" ht="15" x14ac:dyDescent="0.25">
      <c r="A191" s="1">
        <f t="shared" ref="A191" si="47">MAX(A188:A190)+NoOne</f>
        <v>1</v>
      </c>
      <c r="B191" s="2" t="s">
        <v>53</v>
      </c>
      <c r="C191" s="52">
        <v>828511.29480396374</v>
      </c>
      <c r="D191" s="16">
        <v>2224303.689135131</v>
      </c>
      <c r="E191" s="16"/>
      <c r="F191" s="16">
        <f>C191-D191</f>
        <v>-1395792.3943311672</v>
      </c>
      <c r="G191" s="16"/>
      <c r="H191" s="16">
        <f t="shared" ref="H191:H196" si="48">SUM(D191,F191)</f>
        <v>828511.29480396374</v>
      </c>
      <c r="I191" s="53">
        <f t="shared" ref="I191:I196" si="49">IF(D191&lt;&gt;0,C191/D191,0)</f>
        <v>0.37248119438497679</v>
      </c>
      <c r="K191" s="2" t="s">
        <v>106</v>
      </c>
    </row>
    <row r="192" spans="1:11" ht="15" x14ac:dyDescent="0.25">
      <c r="A192" s="1">
        <f t="shared" ref="A192" si="50">MAX(A189:A191)+NoOne</f>
        <v>2</v>
      </c>
      <c r="B192" s="2" t="s">
        <v>55</v>
      </c>
      <c r="C192" s="52">
        <v>1782546.8304509185</v>
      </c>
      <c r="D192" s="16">
        <v>4421636.5928514004</v>
      </c>
      <c r="E192" s="16"/>
      <c r="F192" s="16">
        <f t="shared" ref="F192:F198" si="51">C192-D192</f>
        <v>-2639089.7624004818</v>
      </c>
      <c r="G192" s="16"/>
      <c r="H192" s="16">
        <f t="shared" si="48"/>
        <v>1782546.8304509185</v>
      </c>
      <c r="I192" s="53">
        <f t="shared" si="49"/>
        <v>0.40314186682207631</v>
      </c>
      <c r="K192" s="2" t="s">
        <v>107</v>
      </c>
    </row>
    <row r="193" spans="1:11" ht="15" x14ac:dyDescent="0.25">
      <c r="A193" s="1">
        <f t="shared" ref="A193" si="52">MAX(A190:A192)+NoOne</f>
        <v>3</v>
      </c>
      <c r="B193" s="10" t="s">
        <v>59</v>
      </c>
      <c r="C193" s="52">
        <v>1046117.9889364933</v>
      </c>
      <c r="D193" s="16">
        <v>2332949.6198429321</v>
      </c>
      <c r="E193" s="16"/>
      <c r="F193" s="16">
        <f t="shared" si="51"/>
        <v>-1286831.6309064389</v>
      </c>
      <c r="G193" s="16"/>
      <c r="H193" s="16">
        <f t="shared" si="48"/>
        <v>1046117.9889364932</v>
      </c>
      <c r="I193" s="53">
        <f t="shared" si="49"/>
        <v>0.44841002139039937</v>
      </c>
      <c r="K193" s="2" t="s">
        <v>108</v>
      </c>
    </row>
    <row r="194" spans="1:11" ht="15" x14ac:dyDescent="0.25">
      <c r="A194" s="1">
        <f t="shared" ref="A194" si="53">MAX(A191:A193)+NoOne</f>
        <v>4</v>
      </c>
      <c r="B194" s="2" t="s">
        <v>61</v>
      </c>
      <c r="C194" s="52">
        <v>0</v>
      </c>
      <c r="D194" s="16">
        <v>0</v>
      </c>
      <c r="E194" s="16"/>
      <c r="F194" s="16">
        <f t="shared" si="51"/>
        <v>0</v>
      </c>
      <c r="G194" s="16"/>
      <c r="H194" s="16">
        <f t="shared" si="48"/>
        <v>0</v>
      </c>
      <c r="I194" s="53">
        <f t="shared" si="49"/>
        <v>0</v>
      </c>
      <c r="K194" s="2" t="s">
        <v>109</v>
      </c>
    </row>
    <row r="195" spans="1:11" ht="15" x14ac:dyDescent="0.25">
      <c r="A195" s="1">
        <f t="shared" ref="A195" si="54">MAX(A192:A194)+NoOne</f>
        <v>5</v>
      </c>
      <c r="B195" s="2" t="s">
        <v>63</v>
      </c>
      <c r="C195" s="52">
        <v>354037.29560906265</v>
      </c>
      <c r="D195" s="16">
        <v>690869.19849230337</v>
      </c>
      <c r="E195" s="16"/>
      <c r="F195" s="16">
        <f t="shared" si="51"/>
        <v>-336831.90288324072</v>
      </c>
      <c r="G195" s="16"/>
      <c r="H195" s="16">
        <f t="shared" si="48"/>
        <v>354037.29560906265</v>
      </c>
      <c r="I195" s="53">
        <f t="shared" si="49"/>
        <v>0.51245199001733588</v>
      </c>
      <c r="K195" s="2" t="s">
        <v>110</v>
      </c>
    </row>
    <row r="196" spans="1:11" ht="15" x14ac:dyDescent="0.25">
      <c r="A196" s="1">
        <f t="shared" ref="A196" si="55">MAX(A193:A195)+NoOne</f>
        <v>6</v>
      </c>
      <c r="B196" s="2" t="s">
        <v>67</v>
      </c>
      <c r="C196" s="52">
        <v>65923.096800000043</v>
      </c>
      <c r="D196" s="16">
        <v>88736.764789395194</v>
      </c>
      <c r="E196" s="63"/>
      <c r="F196" s="63">
        <f t="shared" si="51"/>
        <v>-22813.667989395151</v>
      </c>
      <c r="G196" s="16"/>
      <c r="H196" s="63">
        <f t="shared" si="48"/>
        <v>65923.096800000043</v>
      </c>
      <c r="I196" s="53">
        <f t="shared" si="49"/>
        <v>0.74290624586618259</v>
      </c>
      <c r="K196" s="2" t="s">
        <v>111</v>
      </c>
    </row>
    <row r="197" spans="1:11" x14ac:dyDescent="0.2">
      <c r="C197" s="37"/>
      <c r="D197" s="37"/>
      <c r="E197" s="37"/>
      <c r="F197" s="43"/>
      <c r="H197" s="37"/>
      <c r="I197" s="54"/>
    </row>
    <row r="198" spans="1:11" ht="13.5" thickBot="1" x14ac:dyDescent="0.25">
      <c r="A198" s="1">
        <v>7</v>
      </c>
      <c r="B198" s="18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 t="shared" si="51"/>
        <v>-5681359.3585107233</v>
      </c>
      <c r="G198" s="61"/>
      <c r="H198" s="64">
        <f>SUM(H191:H196)</f>
        <v>4077136.5066004382</v>
      </c>
      <c r="I198" s="62">
        <f>IF(D198&lt;&gt;0,C198/D198,0)</f>
        <v>0.41780378482068403</v>
      </c>
    </row>
    <row r="199" spans="1:11" ht="13.5" thickTop="1" x14ac:dyDescent="0.2"/>
    <row r="205" spans="1:11" x14ac:dyDescent="0.2">
      <c r="I205" s="4" t="s">
        <v>0</v>
      </c>
    </row>
    <row r="206" spans="1:11" x14ac:dyDescent="0.2">
      <c r="I206" s="4" t="s">
        <v>113</v>
      </c>
    </row>
    <row r="207" spans="1:11" x14ac:dyDescent="0.2">
      <c r="I207" s="6"/>
    </row>
    <row r="208" spans="1:11" x14ac:dyDescent="0.2">
      <c r="A208" s="7" t="str">
        <f>+A6</f>
        <v>NEWFOUNDLAND AND LABRADOR HYDRO</v>
      </c>
      <c r="B208" s="7"/>
      <c r="C208" s="7"/>
      <c r="D208" s="7"/>
      <c r="E208" s="7"/>
      <c r="F208" s="7"/>
      <c r="G208" s="7"/>
      <c r="H208" s="7"/>
      <c r="I208" s="7"/>
    </row>
    <row r="209" spans="1:11" x14ac:dyDescent="0.2">
      <c r="A209" s="7" t="str">
        <f>RunName</f>
        <v>2027 Test Year Cost of Service Study</v>
      </c>
      <c r="B209" s="7"/>
      <c r="C209" s="7"/>
      <c r="D209" s="7"/>
      <c r="E209" s="7"/>
      <c r="F209" s="7"/>
      <c r="G209" s="7"/>
      <c r="H209" s="7"/>
      <c r="I209" s="7"/>
    </row>
    <row r="210" spans="1:11" x14ac:dyDescent="0.2">
      <c r="A210" s="7" t="s">
        <v>114</v>
      </c>
      <c r="B210" s="7"/>
      <c r="C210" s="7"/>
      <c r="D210" s="7"/>
      <c r="E210" s="7"/>
      <c r="F210" s="7"/>
      <c r="G210" s="7"/>
      <c r="H210" s="7"/>
      <c r="I210" s="7"/>
    </row>
    <row r="211" spans="1:11" x14ac:dyDescent="0.2">
      <c r="A211" s="7" t="s">
        <v>6</v>
      </c>
      <c r="B211" s="7"/>
      <c r="C211" s="7"/>
      <c r="D211" s="7"/>
      <c r="E211" s="7"/>
      <c r="F211" s="7"/>
      <c r="G211" s="7"/>
      <c r="H211" s="7"/>
      <c r="I211" s="7"/>
    </row>
    <row r="212" spans="1:11" x14ac:dyDescent="0.2">
      <c r="B212" s="1">
        <f t="shared" ref="B212:I212" si="56">MAX(A212)+NoOne</f>
        <v>1</v>
      </c>
      <c r="C212" s="1">
        <f t="shared" si="56"/>
        <v>2</v>
      </c>
      <c r="D212" s="1">
        <f t="shared" si="56"/>
        <v>3</v>
      </c>
      <c r="E212" s="1">
        <f t="shared" si="56"/>
        <v>4</v>
      </c>
      <c r="F212" s="1">
        <f t="shared" si="56"/>
        <v>5</v>
      </c>
      <c r="G212" s="1">
        <f t="shared" si="56"/>
        <v>6</v>
      </c>
      <c r="H212" s="1">
        <v>6</v>
      </c>
      <c r="I212" s="1">
        <f t="shared" si="56"/>
        <v>7</v>
      </c>
    </row>
    <row r="213" spans="1:11" x14ac:dyDescent="0.2">
      <c r="G213" s="1"/>
      <c r="H213" s="1"/>
      <c r="I213" s="1"/>
    </row>
    <row r="214" spans="1:11" x14ac:dyDescent="0.2">
      <c r="B214" s="1"/>
      <c r="C214" s="1"/>
      <c r="D214" s="9" t="s">
        <v>7</v>
      </c>
      <c r="E214" s="1"/>
      <c r="F214" s="1"/>
      <c r="H214" s="9" t="s">
        <v>8</v>
      </c>
      <c r="I214" s="1" t="s">
        <v>9</v>
      </c>
    </row>
    <row r="215" spans="1:11" x14ac:dyDescent="0.2">
      <c r="A215" s="1" t="s">
        <v>10</v>
      </c>
      <c r="B215" s="1"/>
      <c r="C215" s="1"/>
      <c r="D215" s="1" t="s">
        <v>11</v>
      </c>
      <c r="E215" s="1" t="s">
        <v>9</v>
      </c>
      <c r="F215" s="1" t="s">
        <v>20</v>
      </c>
      <c r="G215" s="9" t="s">
        <v>12</v>
      </c>
      <c r="H215" s="9" t="s">
        <v>13</v>
      </c>
      <c r="I215" s="1" t="s">
        <v>14</v>
      </c>
    </row>
    <row r="216" spans="1:11" x14ac:dyDescent="0.2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45</v>
      </c>
      <c r="F216" s="1" t="s">
        <v>46</v>
      </c>
      <c r="G216" s="1" t="s">
        <v>21</v>
      </c>
      <c r="H216" s="1" t="s">
        <v>18</v>
      </c>
      <c r="I216" s="1" t="s">
        <v>22</v>
      </c>
    </row>
    <row r="217" spans="1:11" ht="15" x14ac:dyDescent="0.25">
      <c r="B217" s="1"/>
      <c r="C217" s="65"/>
      <c r="D217" s="65"/>
      <c r="E217" s="65"/>
      <c r="F217" s="65"/>
      <c r="H217" s="13" t="s">
        <v>25</v>
      </c>
      <c r="I217" s="11" t="s">
        <v>26</v>
      </c>
    </row>
    <row r="218" spans="1:11" ht="15" x14ac:dyDescent="0.25">
      <c r="B218" s="1"/>
      <c r="C218" s="65" t="s">
        <v>27</v>
      </c>
      <c r="D218" s="65" t="s">
        <v>27</v>
      </c>
      <c r="E218" s="65" t="s">
        <v>27</v>
      </c>
      <c r="F218" s="65" t="s">
        <v>27</v>
      </c>
      <c r="G218" s="1" t="s">
        <v>27</v>
      </c>
      <c r="H218" s="1" t="s">
        <v>27</v>
      </c>
      <c r="I218" s="1"/>
    </row>
    <row r="219" spans="1:11" ht="15" x14ac:dyDescent="0.25">
      <c r="B219" s="18" t="s">
        <v>114</v>
      </c>
      <c r="C219" s="53"/>
      <c r="D219" s="53"/>
      <c r="E219" s="53"/>
      <c r="F219" s="53"/>
      <c r="H219" s="53"/>
    </row>
    <row r="220" spans="1:11" ht="15" x14ac:dyDescent="0.25">
      <c r="A220" s="1">
        <v>1</v>
      </c>
      <c r="B220" s="10" t="s">
        <v>115</v>
      </c>
      <c r="C220" s="66">
        <v>9171997.7922488302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 t="shared" ref="I220:I221" si="57">IF(H220&lt;&gt;0,C220/H220,0)</f>
        <v>0.99997796561165941</v>
      </c>
      <c r="J220" s="15"/>
      <c r="K220" s="15"/>
    </row>
    <row r="221" spans="1:11" ht="15" x14ac:dyDescent="0.25">
      <c r="A221" s="1">
        <v>2</v>
      </c>
      <c r="B221" s="10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 t="shared" si="57"/>
        <v>0</v>
      </c>
    </row>
    <row r="222" spans="1:11" ht="15" x14ac:dyDescent="0.25">
      <c r="B222" s="10"/>
      <c r="C222" s="22"/>
      <c r="D222" s="16"/>
      <c r="E222" s="16"/>
      <c r="F222" s="22"/>
      <c r="H222" s="16"/>
      <c r="I222" s="54"/>
    </row>
    <row r="223" spans="1:11" x14ac:dyDescent="0.2">
      <c r="A223" s="1">
        <v>3</v>
      </c>
      <c r="B223" s="18" t="s">
        <v>51</v>
      </c>
      <c r="C223" s="32">
        <f>+C220+C221+C222</f>
        <v>9171997.7922488302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1" ht="15" x14ac:dyDescent="0.25">
      <c r="C224" s="22"/>
      <c r="D224" s="16"/>
      <c r="E224" s="16"/>
      <c r="F224" s="22"/>
      <c r="H224" s="16"/>
      <c r="I224" s="54"/>
    </row>
    <row r="225" spans="1:11" ht="15" x14ac:dyDescent="0.25">
      <c r="A225" s="1">
        <v>4</v>
      </c>
      <c r="B225" s="10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11" ht="15" x14ac:dyDescent="0.25">
      <c r="C226" s="68"/>
      <c r="D226" s="16"/>
      <c r="E226" s="16"/>
      <c r="F226" s="22"/>
      <c r="H226" s="16"/>
      <c r="I226" s="54"/>
    </row>
    <row r="227" spans="1:11" ht="15" x14ac:dyDescent="0.25">
      <c r="B227" s="18" t="s">
        <v>52</v>
      </c>
      <c r="C227" s="16"/>
      <c r="D227" s="16"/>
      <c r="E227" s="16"/>
      <c r="F227" s="22"/>
      <c r="H227" s="16"/>
    </row>
    <row r="228" spans="1:11" ht="15" x14ac:dyDescent="0.25">
      <c r="A228" s="1">
        <f t="shared" ref="A228" si="58">MAX(A225:A227)+NoOne</f>
        <v>5</v>
      </c>
      <c r="B228" s="2" t="s">
        <v>117</v>
      </c>
      <c r="C228" s="52">
        <v>106056.57772090579</v>
      </c>
      <c r="D228" s="16">
        <v>206447.62225798349</v>
      </c>
      <c r="E228" s="16">
        <f t="shared" ref="E228:E234" si="59">-$E$249*(D228/$D$236)</f>
        <v>0</v>
      </c>
      <c r="F228" s="34">
        <f t="shared" ref="F228:F234" si="60">(D228/$D$236)*$F$29</f>
        <v>22577.867162907249</v>
      </c>
      <c r="H228" s="16">
        <f t="shared" ref="H228:H234" si="61">SUM(D228:F228)</f>
        <v>229025.48942089075</v>
      </c>
      <c r="I228" s="53">
        <f>IF(H228&lt;&gt;0,C228/H228,0)</f>
        <v>0.46307761633466354</v>
      </c>
      <c r="K228" s="19" t="s">
        <v>118</v>
      </c>
    </row>
    <row r="229" spans="1:11" ht="15" x14ac:dyDescent="0.25">
      <c r="A229" s="1">
        <f t="shared" ref="A229" si="62">MAX(A226:A228)+NoOne</f>
        <v>6</v>
      </c>
      <c r="B229" s="2" t="s">
        <v>119</v>
      </c>
      <c r="C229" s="52">
        <v>11783491.397883454</v>
      </c>
      <c r="D229" s="16">
        <v>12172687.442218101</v>
      </c>
      <c r="E229" s="16">
        <f t="shared" si="59"/>
        <v>0</v>
      </c>
      <c r="F229" s="22">
        <f t="shared" si="60"/>
        <v>1331249.6268063048</v>
      </c>
      <c r="H229" s="16">
        <f t="shared" si="61"/>
        <v>13503937.069024406</v>
      </c>
      <c r="I229" s="53">
        <f t="shared" ref="I229:I234" si="63">IF(H229&lt;&gt;0,C229/H229,0)</f>
        <v>0.87259673513383418</v>
      </c>
      <c r="K229" s="19" t="s">
        <v>120</v>
      </c>
    </row>
    <row r="230" spans="1:11" ht="15" x14ac:dyDescent="0.25">
      <c r="A230" s="1">
        <f t="shared" ref="A230" si="64">MAX(A227:A229)+NoOne</f>
        <v>7</v>
      </c>
      <c r="B230" s="2" t="s">
        <v>78</v>
      </c>
      <c r="C230" s="52">
        <v>302008.10249600926</v>
      </c>
      <c r="D230" s="16">
        <v>302668.04169709131</v>
      </c>
      <c r="E230" s="16">
        <f t="shared" si="59"/>
        <v>0</v>
      </c>
      <c r="F230" s="22">
        <f t="shared" si="60"/>
        <v>33100.884210498283</v>
      </c>
      <c r="H230" s="16">
        <f t="shared" si="61"/>
        <v>335768.92590758961</v>
      </c>
      <c r="I230" s="53">
        <f t="shared" si="63"/>
        <v>0.89945221011645371</v>
      </c>
      <c r="K230" s="19" t="s">
        <v>121</v>
      </c>
    </row>
    <row r="231" spans="1:11" ht="15" x14ac:dyDescent="0.25">
      <c r="A231" s="1">
        <f t="shared" ref="A231" si="65">MAX(A228:A230)+NoOne</f>
        <v>8</v>
      </c>
      <c r="B231" s="2" t="s">
        <v>61</v>
      </c>
      <c r="C231" s="52">
        <v>2488347.116955772</v>
      </c>
      <c r="D231" s="16">
        <v>1963428.7597446749</v>
      </c>
      <c r="E231" s="16">
        <f t="shared" si="59"/>
        <v>0</v>
      </c>
      <c r="F231" s="22">
        <f t="shared" si="60"/>
        <v>214727.75145819207</v>
      </c>
      <c r="H231" s="16">
        <f t="shared" si="61"/>
        <v>2178156.5112028671</v>
      </c>
      <c r="I231" s="53">
        <f t="shared" si="63"/>
        <v>1.1424096956107186</v>
      </c>
      <c r="K231" s="19" t="s">
        <v>122</v>
      </c>
    </row>
    <row r="232" spans="1:11" ht="15" x14ac:dyDescent="0.25">
      <c r="A232" s="1">
        <f t="shared" ref="A232" si="66">MAX(A229:A231)+NoOne</f>
        <v>9</v>
      </c>
      <c r="B232" s="2" t="s">
        <v>63</v>
      </c>
      <c r="C232" s="52">
        <v>4254475.8751962688</v>
      </c>
      <c r="D232" s="16">
        <v>2864081.8364553126</v>
      </c>
      <c r="E232" s="16">
        <f t="shared" si="59"/>
        <v>0</v>
      </c>
      <c r="F232" s="22">
        <f t="shared" si="60"/>
        <v>313226.46654838306</v>
      </c>
      <c r="H232" s="16">
        <f t="shared" si="61"/>
        <v>3177308.3030036958</v>
      </c>
      <c r="I232" s="53">
        <f t="shared" si="63"/>
        <v>1.3390189019977266</v>
      </c>
      <c r="K232" s="19" t="s">
        <v>123</v>
      </c>
    </row>
    <row r="233" spans="1:11" ht="15" x14ac:dyDescent="0.25">
      <c r="A233" s="1">
        <f t="shared" ref="A233" si="67">MAX(A230:A232)+NoOne</f>
        <v>10</v>
      </c>
      <c r="B233" s="2" t="s">
        <v>65</v>
      </c>
      <c r="C233" s="52">
        <v>2903848.6890631756</v>
      </c>
      <c r="D233" s="16">
        <v>2090121.3207885535</v>
      </c>
      <c r="E233" s="16">
        <f t="shared" si="59"/>
        <v>0</v>
      </c>
      <c r="F233" s="22">
        <f t="shared" si="60"/>
        <v>228583.31337986296</v>
      </c>
      <c r="H233" s="16">
        <f t="shared" si="61"/>
        <v>2318704.6341684163</v>
      </c>
      <c r="I233" s="53">
        <f t="shared" si="63"/>
        <v>1.2523581685532863</v>
      </c>
      <c r="K233" s="19" t="s">
        <v>124</v>
      </c>
    </row>
    <row r="234" spans="1:11" ht="15" x14ac:dyDescent="0.25">
      <c r="A234" s="1">
        <f t="shared" ref="A234" si="68">MAX(A231:A233)+NoOne</f>
        <v>11</v>
      </c>
      <c r="B234" s="2" t="s">
        <v>67</v>
      </c>
      <c r="C234" s="52">
        <v>392808</v>
      </c>
      <c r="D234" s="16">
        <v>439584.88334692374</v>
      </c>
      <c r="E234" s="16">
        <f t="shared" si="59"/>
        <v>0</v>
      </c>
      <c r="F234" s="22">
        <f t="shared" si="60"/>
        <v>48074.610860019828</v>
      </c>
      <c r="H234" s="16">
        <f t="shared" si="61"/>
        <v>487659.49420694355</v>
      </c>
      <c r="I234" s="53">
        <f t="shared" si="63"/>
        <v>0.80549646765065896</v>
      </c>
      <c r="K234" s="19" t="s">
        <v>125</v>
      </c>
    </row>
    <row r="235" spans="1:11" ht="15" x14ac:dyDescent="0.25">
      <c r="C235" s="63"/>
      <c r="D235" s="63"/>
      <c r="E235" s="63"/>
      <c r="F235" s="30"/>
      <c r="H235" s="63"/>
      <c r="I235" s="54"/>
    </row>
    <row r="236" spans="1:11" x14ac:dyDescent="0.2">
      <c r="A236" s="1">
        <v>12</v>
      </c>
      <c r="B236" s="18" t="s">
        <v>69</v>
      </c>
      <c r="C236" s="32">
        <f>SUM(C228:C234)</f>
        <v>22231035.759315588</v>
      </c>
      <c r="D236" s="32">
        <f>SUM(D228:D234)</f>
        <v>20039019.906508639</v>
      </c>
      <c r="E236" s="32">
        <f>SUM(E228:E234)</f>
        <v>0</v>
      </c>
      <c r="F236" s="32">
        <f>SUM(F228:F234)</f>
        <v>2191540.5204261681</v>
      </c>
      <c r="G236" s="32"/>
      <c r="H236" s="32">
        <f>SUM(D236:F236)</f>
        <v>22230560.426934808</v>
      </c>
      <c r="I236" s="33"/>
    </row>
    <row r="237" spans="1:11" ht="13.5" thickBot="1" x14ac:dyDescent="0.25">
      <c r="A237" s="1">
        <v>13</v>
      </c>
      <c r="B237" s="18" t="s">
        <v>126</v>
      </c>
      <c r="C237" s="35">
        <f>+C236+C225+C223</f>
        <v>31403033.551564418</v>
      </c>
      <c r="D237" s="35">
        <f>+D236+D225+D223</f>
        <v>29211219.802571915</v>
      </c>
      <c r="E237" s="35">
        <f>+E236+E225+E223</f>
        <v>0</v>
      </c>
      <c r="F237" s="35">
        <f>+F236+F225+F223</f>
        <v>2191540.5204261681</v>
      </c>
      <c r="G237" s="35"/>
      <c r="H237" s="35">
        <f>SUM(D237:F237)</f>
        <v>31402760.322998084</v>
      </c>
      <c r="I237" s="36"/>
    </row>
    <row r="238" spans="1:11" ht="13.5" thickTop="1" x14ac:dyDescent="0.2"/>
    <row r="239" spans="1:11" x14ac:dyDescent="0.2">
      <c r="B239" s="10" t="s">
        <v>127</v>
      </c>
    </row>
    <row r="240" spans="1:11" x14ac:dyDescent="0.2">
      <c r="B240" s="10" t="s">
        <v>128</v>
      </c>
      <c r="C240" s="15"/>
      <c r="D240" s="15"/>
      <c r="E240" s="15"/>
      <c r="F240" s="15"/>
      <c r="G240" s="15"/>
    </row>
    <row r="241" spans="1:8" x14ac:dyDescent="0.2">
      <c r="C241" s="15"/>
      <c r="D241" s="15"/>
      <c r="E241" s="15"/>
      <c r="F241" s="15"/>
      <c r="G241" s="15"/>
    </row>
    <row r="242" spans="1:8" x14ac:dyDescent="0.2">
      <c r="B242" s="26" t="s">
        <v>129</v>
      </c>
      <c r="C242" s="15"/>
      <c r="D242" s="15"/>
      <c r="E242" s="15"/>
      <c r="F242" s="15"/>
      <c r="G242" s="15"/>
    </row>
    <row r="243" spans="1:8" x14ac:dyDescent="0.2">
      <c r="B243" s="41" t="s">
        <v>130</v>
      </c>
      <c r="C243" s="15"/>
      <c r="E243" s="15">
        <f>+C225</f>
        <v>0</v>
      </c>
      <c r="F243" s="15"/>
      <c r="G243" s="15"/>
    </row>
    <row r="244" spans="1:8" x14ac:dyDescent="0.2">
      <c r="B244" s="41" t="s">
        <v>131</v>
      </c>
      <c r="C244" s="15"/>
      <c r="E244" s="15">
        <f>-D225</f>
        <v>0</v>
      </c>
      <c r="F244" s="15"/>
      <c r="G244" s="15"/>
    </row>
    <row r="245" spans="1:8" x14ac:dyDescent="0.2">
      <c r="B245" s="41" t="s">
        <v>132</v>
      </c>
      <c r="C245" s="15"/>
      <c r="E245" s="15">
        <v>0</v>
      </c>
      <c r="F245" s="15"/>
      <c r="G245" s="15"/>
    </row>
    <row r="246" spans="1:8" ht="13.5" thickBot="1" x14ac:dyDescent="0.25">
      <c r="B246" s="57" t="s">
        <v>133</v>
      </c>
      <c r="E246" s="69">
        <f>SUM(E243:E245)</f>
        <v>0</v>
      </c>
    </row>
    <row r="247" spans="1:8" ht="13.5" thickTop="1" x14ac:dyDescent="0.2">
      <c r="B247" s="57"/>
      <c r="E247" s="15"/>
    </row>
    <row r="248" spans="1:8" x14ac:dyDescent="0.2">
      <c r="B248" s="57" t="s">
        <v>134</v>
      </c>
      <c r="D248" s="70">
        <f>+[5]RunOptions!B18</f>
        <v>1</v>
      </c>
      <c r="E248" s="15">
        <f>+E246*D248</f>
        <v>0</v>
      </c>
    </row>
    <row r="249" spans="1:8" x14ac:dyDescent="0.2">
      <c r="B249" s="57" t="s">
        <v>135</v>
      </c>
      <c r="E249" s="15">
        <f>+E246-E248</f>
        <v>0</v>
      </c>
    </row>
    <row r="250" spans="1:8" ht="13.5" thickBot="1" x14ac:dyDescent="0.25">
      <c r="B250" s="57"/>
      <c r="E250" s="69">
        <f>SUM(E248:E249)</f>
        <v>0</v>
      </c>
    </row>
    <row r="251" spans="1:8" ht="13.5" thickTop="1" x14ac:dyDescent="0.2">
      <c r="H251" s="71" t="s">
        <v>136</v>
      </c>
    </row>
    <row r="252" spans="1:8" x14ac:dyDescent="0.2">
      <c r="G252" s="71"/>
      <c r="H252" s="71" t="s">
        <v>2</v>
      </c>
    </row>
    <row r="253" spans="1:8" x14ac:dyDescent="0.2">
      <c r="G253" s="71"/>
    </row>
    <row r="255" spans="1:8" x14ac:dyDescent="0.2">
      <c r="A255" s="7" t="str">
        <f>+A6</f>
        <v>NEWFOUNDLAND AND LABRADOR HYDRO</v>
      </c>
      <c r="B255" s="7"/>
      <c r="C255" s="7"/>
      <c r="D255" s="7"/>
      <c r="E255" s="7"/>
      <c r="F255" s="7"/>
      <c r="G255" s="7"/>
      <c r="H255" s="7"/>
    </row>
    <row r="256" spans="1:8" x14ac:dyDescent="0.2">
      <c r="A256" s="7" t="str">
        <f>RunName</f>
        <v>2027 Test Year Cost of Service Study</v>
      </c>
      <c r="B256" s="7"/>
      <c r="C256" s="7"/>
      <c r="D256" s="7"/>
      <c r="E256" s="7"/>
      <c r="F256" s="7"/>
      <c r="G256" s="7"/>
      <c r="H256" s="7"/>
    </row>
    <row r="257" spans="1:10" x14ac:dyDescent="0.2">
      <c r="A257" s="7" t="s">
        <v>5</v>
      </c>
      <c r="B257" s="7"/>
      <c r="C257" s="7"/>
      <c r="D257" s="7"/>
      <c r="E257" s="7"/>
      <c r="F257" s="7"/>
      <c r="G257" s="7"/>
      <c r="H257" s="7"/>
    </row>
    <row r="258" spans="1:10" x14ac:dyDescent="0.2">
      <c r="A258" s="7" t="s">
        <v>137</v>
      </c>
      <c r="B258" s="7"/>
      <c r="C258" s="7"/>
      <c r="D258" s="7"/>
      <c r="E258" s="7"/>
      <c r="F258" s="7"/>
      <c r="G258" s="7"/>
      <c r="H258" s="7"/>
    </row>
    <row r="259" spans="1:10" x14ac:dyDescent="0.2">
      <c r="B259" s="42"/>
      <c r="C259" s="42"/>
      <c r="D259" s="42"/>
      <c r="E259" s="42"/>
      <c r="F259" s="42"/>
      <c r="G259" s="42"/>
    </row>
    <row r="260" spans="1:10" s="1" customFormat="1" x14ac:dyDescent="0.2">
      <c r="B260" s="1">
        <f t="shared" ref="B260:C260" si="69">MAX(A260)+NoOne</f>
        <v>1</v>
      </c>
      <c r="C260" s="1">
        <f t="shared" si="69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0" s="1" customFormat="1" x14ac:dyDescent="0.2"/>
    <row r="262" spans="1:10" s="1" customFormat="1" ht="38.25" x14ac:dyDescent="0.2">
      <c r="C262" s="72" t="s">
        <v>138</v>
      </c>
      <c r="F262" s="73"/>
      <c r="H262" s="73"/>
      <c r="I262" s="73"/>
    </row>
    <row r="263" spans="1:10" x14ac:dyDescent="0.2">
      <c r="A263" s="1" t="s">
        <v>10</v>
      </c>
      <c r="B263" s="1"/>
      <c r="C263" s="1" t="s">
        <v>139</v>
      </c>
      <c r="D263" s="11" t="s">
        <v>140</v>
      </c>
      <c r="E263" s="1" t="s">
        <v>193</v>
      </c>
      <c r="F263" s="1"/>
      <c r="H263" s="1"/>
      <c r="I263" s="1"/>
      <c r="J263" s="1"/>
    </row>
    <row r="264" spans="1:10" x14ac:dyDescent="0.2">
      <c r="A264" s="1" t="s">
        <v>15</v>
      </c>
      <c r="B264" s="1" t="s">
        <v>16</v>
      </c>
      <c r="C264" s="1" t="s">
        <v>141</v>
      </c>
      <c r="D264" s="1" t="s">
        <v>142</v>
      </c>
      <c r="E264" s="1" t="s">
        <v>141</v>
      </c>
      <c r="F264" s="1" t="s">
        <v>23</v>
      </c>
      <c r="H264" s="1" t="s">
        <v>24</v>
      </c>
      <c r="I264" s="1" t="s">
        <v>143</v>
      </c>
      <c r="J264" s="1" t="s">
        <v>144</v>
      </c>
    </row>
    <row r="265" spans="1:10" x14ac:dyDescent="0.2">
      <c r="B265" s="1"/>
      <c r="C265" s="1" t="s">
        <v>27</v>
      </c>
      <c r="D265" s="1" t="s">
        <v>27</v>
      </c>
      <c r="E265" s="1" t="s">
        <v>27</v>
      </c>
      <c r="F265" s="1" t="s">
        <v>27</v>
      </c>
      <c r="H265" s="1" t="s">
        <v>27</v>
      </c>
      <c r="I265" s="1" t="s">
        <v>27</v>
      </c>
      <c r="J265" s="1"/>
    </row>
    <row r="266" spans="1:10" x14ac:dyDescent="0.2">
      <c r="B266" s="1"/>
      <c r="C266" s="1"/>
      <c r="F266" s="1"/>
      <c r="H266" s="1"/>
      <c r="I266" s="1"/>
      <c r="J266" s="1"/>
    </row>
    <row r="267" spans="1:10" x14ac:dyDescent="0.2">
      <c r="B267" s="21" t="s">
        <v>145</v>
      </c>
      <c r="C267" s="1"/>
      <c r="F267" s="1"/>
      <c r="H267" s="1"/>
      <c r="I267" s="1"/>
      <c r="J267" s="1"/>
    </row>
    <row r="268" spans="1:10" ht="15" x14ac:dyDescent="0.25">
      <c r="A268" s="1">
        <v>1</v>
      </c>
      <c r="B268" s="26" t="s">
        <v>146</v>
      </c>
      <c r="C268" s="15">
        <f>SUM(F268:I268)</f>
        <v>574037013.76257312</v>
      </c>
      <c r="D268" s="15"/>
      <c r="E268" s="15">
        <f>SUM(C268:D268)</f>
        <v>574037013.76257312</v>
      </c>
      <c r="F268" s="16">
        <v>344018734.96693635</v>
      </c>
      <c r="H268" s="16">
        <v>227274935.45634991</v>
      </c>
      <c r="I268" s="16">
        <v>2743343.3392869532</v>
      </c>
      <c r="J268" s="2" t="s">
        <v>147</v>
      </c>
    </row>
    <row r="269" spans="1:10" ht="15" x14ac:dyDescent="0.25">
      <c r="A269" s="1">
        <v>2</v>
      </c>
      <c r="B269" s="2" t="s">
        <v>148</v>
      </c>
      <c r="C269" s="15">
        <f>SUM(F269:I269)</f>
        <v>20039019.906508639</v>
      </c>
      <c r="D269" s="15"/>
      <c r="E269" s="15">
        <f>SUM(C269:D269)</f>
        <v>20039019.906508639</v>
      </c>
      <c r="F269" s="15">
        <v>12775025.529698385</v>
      </c>
      <c r="H269" s="16">
        <v>1088077.3977040008</v>
      </c>
      <c r="I269" s="16">
        <v>6175916.9791062539</v>
      </c>
      <c r="J269" s="26" t="s">
        <v>149</v>
      </c>
    </row>
    <row r="270" spans="1:10" x14ac:dyDescent="0.2">
      <c r="C270" s="15"/>
      <c r="D270" s="15"/>
      <c r="E270" s="15"/>
      <c r="F270" s="15"/>
      <c r="H270" s="15"/>
      <c r="I270" s="15"/>
    </row>
    <row r="271" spans="1:10" ht="13.5" thickBot="1" x14ac:dyDescent="0.25">
      <c r="A271" s="1">
        <v>3</v>
      </c>
      <c r="B271" s="18" t="s">
        <v>150</v>
      </c>
      <c r="C271" s="74">
        <f>SUM(C268:C269)</f>
        <v>594076033.66908181</v>
      </c>
      <c r="D271" s="74"/>
      <c r="E271" s="74">
        <f t="shared" ref="E271" si="70">SUM(E268:E269)</f>
        <v>594076033.66908181</v>
      </c>
      <c r="F271" s="74">
        <f>SUM(F268:F269)</f>
        <v>356793760.49663472</v>
      </c>
      <c r="H271" s="74">
        <f>SUM(H268:H269)</f>
        <v>228363012.85405391</v>
      </c>
      <c r="I271" s="74">
        <f>SUM(I268:I269)</f>
        <v>8919260.3183932081</v>
      </c>
    </row>
    <row r="272" spans="1:10" ht="15.75" thickTop="1" x14ac:dyDescent="0.25">
      <c r="A272" s="7"/>
      <c r="H272" s="16"/>
      <c r="I272" s="16"/>
    </row>
    <row r="273" spans="1:10" ht="15" x14ac:dyDescent="0.25">
      <c r="A273" s="1">
        <v>4</v>
      </c>
      <c r="B273" s="2" t="s">
        <v>151</v>
      </c>
      <c r="C273" s="15">
        <f>-1*F38</f>
        <v>64970328.19339557</v>
      </c>
      <c r="D273" s="15">
        <v>0</v>
      </c>
      <c r="E273" s="15">
        <f>SUM(C273:D273)</f>
        <v>64970328.19339557</v>
      </c>
      <c r="F273" s="15">
        <f>E273-SUM(H273:I273)</f>
        <v>39020270.812228471</v>
      </c>
      <c r="H273" s="16">
        <f>H$271/$C$271*$E$273</f>
        <v>24974614.445774879</v>
      </c>
      <c r="I273" s="16">
        <f>I$271/$C$271*$E$273</f>
        <v>975442.93539222027</v>
      </c>
      <c r="J273" s="59" t="s">
        <v>152</v>
      </c>
    </row>
    <row r="275" spans="1:10" x14ac:dyDescent="0.2">
      <c r="D275" s="5"/>
      <c r="E275" s="5"/>
      <c r="F275" s="5"/>
    </row>
    <row r="276" spans="1:10" x14ac:dyDescent="0.2">
      <c r="B276" s="10" t="s">
        <v>153</v>
      </c>
    </row>
    <row r="277" spans="1:10" x14ac:dyDescent="0.2">
      <c r="B277" s="26"/>
      <c r="D277" s="37"/>
      <c r="E277" s="37"/>
      <c r="F277" s="37"/>
      <c r="G277" s="57"/>
    </row>
    <row r="278" spans="1:10" x14ac:dyDescent="0.2">
      <c r="B278" s="18"/>
      <c r="C278" s="18"/>
      <c r="D278" s="75"/>
      <c r="E278" s="75"/>
      <c r="F278" s="75"/>
    </row>
    <row r="281" spans="1:10" x14ac:dyDescent="0.2">
      <c r="D281" s="37"/>
      <c r="E281" s="37"/>
      <c r="F281" s="37"/>
      <c r="G281" s="57"/>
    </row>
    <row r="282" spans="1:10" x14ac:dyDescent="0.2">
      <c r="B282" s="18"/>
      <c r="C282" s="18"/>
      <c r="D282" s="75"/>
      <c r="E282" s="75"/>
      <c r="F282" s="75"/>
    </row>
    <row r="283" spans="1:10" x14ac:dyDescent="0.2">
      <c r="B283" s="18"/>
      <c r="C283" s="18"/>
      <c r="D283" s="75"/>
      <c r="E283" s="75"/>
      <c r="F283" s="75"/>
    </row>
    <row r="285" spans="1:10" ht="15" x14ac:dyDescent="0.25">
      <c r="D285" s="76"/>
      <c r="E285" s="76"/>
      <c r="F285" s="76"/>
      <c r="G285" s="26"/>
    </row>
    <row r="286" spans="1:10" x14ac:dyDescent="0.2">
      <c r="D286" s="4"/>
      <c r="E286" s="4"/>
      <c r="F286" s="4"/>
    </row>
    <row r="288" spans="1:10" x14ac:dyDescent="0.2">
      <c r="B288" s="2" t="s">
        <v>154</v>
      </c>
    </row>
    <row r="289" spans="1:8" x14ac:dyDescent="0.2">
      <c r="B289" s="2" t="s">
        <v>155</v>
      </c>
    </row>
    <row r="291" spans="1:8" x14ac:dyDescent="0.2">
      <c r="B291" s="2" t="s">
        <v>156</v>
      </c>
    </row>
    <row r="292" spans="1:8" ht="15" x14ac:dyDescent="0.25">
      <c r="B292" s="2" t="s">
        <v>157</v>
      </c>
      <c r="D292" s="77">
        <v>536.43958985910592</v>
      </c>
      <c r="E292" s="2" t="s">
        <v>158</v>
      </c>
    </row>
    <row r="293" spans="1:8" ht="15" x14ac:dyDescent="0.25">
      <c r="B293" s="2" t="s">
        <v>159</v>
      </c>
      <c r="D293" s="77">
        <v>507.34482936963519</v>
      </c>
    </row>
    <row r="294" spans="1:8" x14ac:dyDescent="0.2">
      <c r="H294" s="71" t="s">
        <v>136</v>
      </c>
    </row>
    <row r="295" spans="1:8" x14ac:dyDescent="0.2">
      <c r="G295" s="71"/>
      <c r="H295" s="78" t="s">
        <v>3</v>
      </c>
    </row>
    <row r="296" spans="1:8" x14ac:dyDescent="0.2">
      <c r="G296" s="71"/>
    </row>
    <row r="298" spans="1:8" x14ac:dyDescent="0.2">
      <c r="A298" s="7" t="str">
        <f>+A6</f>
        <v>NEWFOUNDLAND AND LABRADOR HYDRO</v>
      </c>
      <c r="B298" s="7"/>
      <c r="C298" s="7"/>
      <c r="D298" s="7"/>
      <c r="E298" s="7"/>
      <c r="F298" s="7"/>
      <c r="G298" s="7"/>
      <c r="H298" s="7"/>
    </row>
    <row r="299" spans="1:8" x14ac:dyDescent="0.2">
      <c r="A299" s="7" t="str">
        <f>RunName</f>
        <v>2027 Test Year Cost of Service Study</v>
      </c>
      <c r="B299" s="7"/>
      <c r="C299" s="7"/>
      <c r="D299" s="7"/>
      <c r="E299" s="7"/>
      <c r="F299" s="7"/>
      <c r="G299" s="7"/>
      <c r="H299" s="7"/>
    </row>
    <row r="300" spans="1:8" x14ac:dyDescent="0.2">
      <c r="A300" s="7" t="s">
        <v>5</v>
      </c>
      <c r="B300" s="7"/>
      <c r="C300" s="7"/>
      <c r="D300" s="7"/>
      <c r="E300" s="7"/>
      <c r="F300" s="7"/>
      <c r="G300" s="7"/>
      <c r="H300" s="7"/>
    </row>
    <row r="301" spans="1:8" x14ac:dyDescent="0.2">
      <c r="A301" s="7" t="s">
        <v>137</v>
      </c>
      <c r="B301" s="7"/>
      <c r="C301" s="7"/>
      <c r="D301" s="7"/>
      <c r="E301" s="7"/>
      <c r="F301" s="7"/>
      <c r="G301" s="7"/>
      <c r="H301" s="7"/>
    </row>
    <row r="302" spans="1:8" x14ac:dyDescent="0.2">
      <c r="B302" s="42"/>
      <c r="C302" s="42"/>
      <c r="D302" s="42"/>
      <c r="E302" s="42"/>
      <c r="F302" s="42"/>
    </row>
    <row r="303" spans="1:8" x14ac:dyDescent="0.2">
      <c r="A303" s="1" t="s">
        <v>10</v>
      </c>
      <c r="B303" s="1">
        <v>1</v>
      </c>
      <c r="C303" s="1">
        <v>2</v>
      </c>
      <c r="D303" s="1"/>
      <c r="E303" s="1"/>
      <c r="F303" s="1"/>
      <c r="G303" s="1"/>
    </row>
    <row r="304" spans="1:8" x14ac:dyDescent="0.2">
      <c r="A304" s="1" t="s">
        <v>15</v>
      </c>
    </row>
    <row r="305" spans="1:7" x14ac:dyDescent="0.2">
      <c r="B305" s="1"/>
      <c r="C305" s="1" t="s">
        <v>160</v>
      </c>
      <c r="D305" s="12"/>
      <c r="E305" s="12"/>
      <c r="F305" s="12"/>
      <c r="G305" s="1"/>
    </row>
    <row r="306" spans="1:7" x14ac:dyDescent="0.2">
      <c r="B306" s="1"/>
      <c r="C306" s="11" t="s">
        <v>161</v>
      </c>
      <c r="D306" s="1" t="s">
        <v>162</v>
      </c>
      <c r="E306" s="1" t="s">
        <v>163</v>
      </c>
      <c r="F306" s="1"/>
      <c r="G306" s="1"/>
    </row>
    <row r="307" spans="1:7" x14ac:dyDescent="0.2">
      <c r="B307" s="1"/>
      <c r="C307" s="79" t="s">
        <v>172</v>
      </c>
      <c r="D307" s="79" t="s">
        <v>164</v>
      </c>
      <c r="E307" s="79" t="s">
        <v>165</v>
      </c>
      <c r="F307" s="1"/>
      <c r="G307" s="1"/>
    </row>
    <row r="308" spans="1:7" x14ac:dyDescent="0.2">
      <c r="B308" s="1"/>
      <c r="C308" s="1" t="s">
        <v>27</v>
      </c>
      <c r="D308" s="1" t="s">
        <v>27</v>
      </c>
      <c r="E308" s="1" t="s">
        <v>27</v>
      </c>
      <c r="F308" s="1"/>
      <c r="G308" s="1"/>
    </row>
    <row r="310" spans="1:7" x14ac:dyDescent="0.2">
      <c r="B310" s="2" t="s">
        <v>166</v>
      </c>
    </row>
    <row r="312" spans="1:7" ht="15" x14ac:dyDescent="0.25">
      <c r="A312" s="1">
        <v>1</v>
      </c>
      <c r="B312" s="2" t="s">
        <v>167</v>
      </c>
      <c r="C312" s="15">
        <f>C273</f>
        <v>64970328.19339557</v>
      </c>
      <c r="D312" s="63"/>
      <c r="E312" s="63"/>
      <c r="F312" s="63"/>
      <c r="G312" s="80"/>
    </row>
    <row r="313" spans="1:7" ht="15" hidden="1" x14ac:dyDescent="0.25">
      <c r="A313" s="1">
        <v>2</v>
      </c>
      <c r="B313" s="2" t="s">
        <v>168</v>
      </c>
      <c r="C313" s="15">
        <f>D273</f>
        <v>0</v>
      </c>
      <c r="D313" s="63"/>
      <c r="E313" s="63"/>
      <c r="F313" s="63"/>
      <c r="G313" s="80"/>
    </row>
    <row r="314" spans="1:7" ht="15" x14ac:dyDescent="0.25">
      <c r="C314" s="15"/>
      <c r="D314" s="63"/>
      <c r="E314" s="63"/>
      <c r="F314" s="63"/>
    </row>
    <row r="315" spans="1:7" ht="13.5" thickBot="1" x14ac:dyDescent="0.25">
      <c r="A315" s="1">
        <v>2</v>
      </c>
      <c r="B315" s="18" t="s">
        <v>169</v>
      </c>
      <c r="C315" s="74">
        <f>SUM(C312:C313)</f>
        <v>64970328.19339557</v>
      </c>
      <c r="D315" s="74">
        <f>E268/E271*E273</f>
        <v>62778787.672969401</v>
      </c>
      <c r="E315" s="74">
        <f>E269/E271*E273</f>
        <v>2191540.5204261681</v>
      </c>
      <c r="F315" s="47"/>
    </row>
    <row r="316" spans="1:7" ht="13.5" thickTop="1" x14ac:dyDescent="0.2"/>
    <row r="317" spans="1:7" x14ac:dyDescent="0.2">
      <c r="B317" s="2" t="s">
        <v>170</v>
      </c>
    </row>
    <row r="318" spans="1:7" x14ac:dyDescent="0.2">
      <c r="C318" s="79" t="s">
        <v>171</v>
      </c>
      <c r="D318" s="81" t="s">
        <v>172</v>
      </c>
      <c r="E318" s="79" t="s">
        <v>173</v>
      </c>
    </row>
    <row r="319" spans="1:7" x14ac:dyDescent="0.2">
      <c r="B319" s="18" t="s">
        <v>174</v>
      </c>
    </row>
    <row r="320" spans="1:7" ht="15" x14ac:dyDescent="0.25">
      <c r="A320" s="1">
        <v>3</v>
      </c>
      <c r="B320" s="26" t="s">
        <v>175</v>
      </c>
      <c r="C320" s="45">
        <f>C268/SUM($C$268:$C$268)*$D$315</f>
        <v>62778787.672969401</v>
      </c>
      <c r="D320" s="15">
        <f>SUM(F268:I268)</f>
        <v>574037013.76257312</v>
      </c>
      <c r="E320" s="82">
        <f>+C320/C326</f>
        <v>0.96626859396642317</v>
      </c>
    </row>
    <row r="321" spans="1:5" hidden="1" x14ac:dyDescent="0.2">
      <c r="A321" s="1">
        <v>4</v>
      </c>
      <c r="B321" s="26" t="s">
        <v>176</v>
      </c>
      <c r="C321" s="45">
        <f>SUM(C320:C320)</f>
        <v>62778787.672969401</v>
      </c>
      <c r="E321" s="83"/>
    </row>
    <row r="322" spans="1:5" x14ac:dyDescent="0.2">
      <c r="B322" s="26"/>
      <c r="C322" s="15"/>
      <c r="E322" s="83"/>
    </row>
    <row r="323" spans="1:5" x14ac:dyDescent="0.2">
      <c r="B323" s="18" t="s">
        <v>177</v>
      </c>
      <c r="E323" s="83"/>
    </row>
    <row r="324" spans="1:5" ht="15" x14ac:dyDescent="0.25">
      <c r="A324" s="1">
        <v>4</v>
      </c>
      <c r="B324" s="2" t="s">
        <v>178</v>
      </c>
      <c r="C324" s="45">
        <f>C269/SUM($C$269:$C$269)*$E$315</f>
        <v>2191540.5204261681</v>
      </c>
      <c r="D324" s="15">
        <f>SUM(F269:I269)</f>
        <v>20039019.906508639</v>
      </c>
      <c r="E324" s="82">
        <f>+C324/C326</f>
        <v>3.37314060335768E-2</v>
      </c>
    </row>
    <row r="325" spans="1:5" hidden="1" x14ac:dyDescent="0.2">
      <c r="A325" s="1">
        <v>5</v>
      </c>
      <c r="B325" s="2" t="s">
        <v>179</v>
      </c>
      <c r="C325" s="45">
        <f>SUM(C324:C324)</f>
        <v>2191540.5204261681</v>
      </c>
      <c r="E325" s="1"/>
    </row>
    <row r="326" spans="1:5" ht="15.75" thickBot="1" x14ac:dyDescent="0.3">
      <c r="A326" s="1">
        <v>5</v>
      </c>
      <c r="B326" s="18" t="s">
        <v>180</v>
      </c>
      <c r="C326" s="74">
        <f>SUM(C325,C321)</f>
        <v>64970328.19339557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2AB7-A959-4A7C-8246-DDCD62F8469C}">
  <sheetPr codeName="Sheet17">
    <pageSetUpPr fitToPage="1"/>
  </sheetPr>
  <dimension ref="A1:J327"/>
  <sheetViews>
    <sheetView zoomScale="98" zoomScaleNormal="98" workbookViewId="0">
      <selection activeCell="J16" sqref="J16"/>
    </sheetView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6384" width="9.140625" style="2"/>
  </cols>
  <sheetData>
    <row r="1" spans="1:9" ht="15" x14ac:dyDescent="0.25">
      <c r="C1" s="3"/>
      <c r="I1" s="4"/>
    </row>
    <row r="2" spans="1:9" x14ac:dyDescent="0.2">
      <c r="I2" s="4" t="s">
        <v>181</v>
      </c>
    </row>
    <row r="3" spans="1:9" x14ac:dyDescent="0.2">
      <c r="I3" s="4" t="s">
        <v>1</v>
      </c>
    </row>
    <row r="4" spans="1:9" x14ac:dyDescent="0.2">
      <c r="I4" s="6"/>
    </row>
    <row r="6" spans="1:9" x14ac:dyDescent="0.2">
      <c r="A6" s="7" t="s">
        <v>4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8" t="str">
        <f>RunName</f>
        <v>2027 Test Year Cost of Service Study</v>
      </c>
      <c r="B7" s="7"/>
      <c r="C7" s="7"/>
      <c r="D7" s="7"/>
      <c r="E7" s="7"/>
      <c r="F7" s="7"/>
      <c r="G7" s="7"/>
      <c r="H7" s="7"/>
      <c r="I7" s="7"/>
    </row>
    <row r="8" spans="1:9" x14ac:dyDescent="0.2">
      <c r="A8" s="7" t="s">
        <v>5</v>
      </c>
      <c r="B8" s="7"/>
      <c r="C8" s="7"/>
      <c r="D8" s="7"/>
      <c r="E8" s="7"/>
      <c r="F8" s="7"/>
      <c r="G8" s="7"/>
      <c r="H8" s="7"/>
      <c r="I8" s="7"/>
    </row>
    <row r="9" spans="1:9" x14ac:dyDescent="0.2">
      <c r="A9" s="7" t="s">
        <v>190</v>
      </c>
      <c r="B9" s="7"/>
      <c r="C9" s="7"/>
      <c r="D9" s="7"/>
      <c r="E9" s="7"/>
      <c r="F9" s="7"/>
      <c r="G9" s="7"/>
      <c r="H9" s="7"/>
      <c r="I9" s="7"/>
    </row>
    <row r="11" spans="1:9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</row>
    <row r="12" spans="1:9" s="1" customFormat="1" x14ac:dyDescent="0.2"/>
    <row r="13" spans="1:9" x14ac:dyDescent="0.2">
      <c r="B13" s="1"/>
      <c r="C13" s="1"/>
      <c r="D13" s="9" t="s">
        <v>7</v>
      </c>
      <c r="E13" s="1"/>
      <c r="F13" s="1"/>
      <c r="H13" s="9" t="s">
        <v>8</v>
      </c>
      <c r="I13" s="1" t="s">
        <v>9</v>
      </c>
    </row>
    <row r="14" spans="1:9" x14ac:dyDescent="0.2">
      <c r="A14" s="1" t="s">
        <v>10</v>
      </c>
      <c r="B14" s="1"/>
      <c r="C14" s="1"/>
      <c r="D14" s="1" t="s">
        <v>11</v>
      </c>
      <c r="E14" s="1" t="s">
        <v>9</v>
      </c>
      <c r="F14" s="1"/>
      <c r="G14" s="9" t="s">
        <v>12</v>
      </c>
      <c r="H14" s="9" t="s">
        <v>13</v>
      </c>
      <c r="I14" s="1" t="s">
        <v>14</v>
      </c>
    </row>
    <row r="15" spans="1:9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9" t="s">
        <v>19</v>
      </c>
      <c r="F15" s="1" t="s">
        <v>20</v>
      </c>
      <c r="G15" s="1" t="s">
        <v>21</v>
      </c>
      <c r="H15" s="1" t="s">
        <v>18</v>
      </c>
      <c r="I15" s="1" t="s">
        <v>22</v>
      </c>
    </row>
    <row r="16" spans="1:9" x14ac:dyDescent="0.2">
      <c r="B16" s="1"/>
      <c r="C16" s="1"/>
      <c r="D16" s="1"/>
      <c r="E16" s="1"/>
      <c r="F16" s="1"/>
      <c r="H16" s="13" t="s">
        <v>25</v>
      </c>
      <c r="I16" s="1" t="s">
        <v>26</v>
      </c>
    </row>
    <row r="17" spans="1:10" ht="11.25" customHeight="1" x14ac:dyDescent="0.2">
      <c r="B17" s="1"/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/>
    </row>
    <row r="18" spans="1:10" ht="4.5" customHeight="1" x14ac:dyDescent="0.2"/>
    <row r="19" spans="1:10" x14ac:dyDescent="0.2">
      <c r="H19" s="14"/>
      <c r="J19" s="15"/>
    </row>
    <row r="20" spans="1:10" x14ac:dyDescent="0.2">
      <c r="B20" s="18" t="s">
        <v>5</v>
      </c>
      <c r="C20" s="15"/>
      <c r="D20" s="15"/>
      <c r="H20" s="19"/>
      <c r="I20" s="19"/>
      <c r="J20" s="1"/>
    </row>
    <row r="21" spans="1:10" ht="15" x14ac:dyDescent="0.25">
      <c r="A21" s="1">
        <v>1</v>
      </c>
      <c r="B21" s="10" t="s">
        <v>28</v>
      </c>
      <c r="C21" s="20">
        <f>C66</f>
        <v>636811717.27999985</v>
      </c>
      <c r="D21" s="20">
        <f>D66</f>
        <v>574348661.14847302</v>
      </c>
      <c r="E21" s="20">
        <f t="shared" ref="D21:G22" si="1">E66</f>
        <v>0</v>
      </c>
      <c r="F21" s="20">
        <f t="shared" si="1"/>
        <v>62463055.851537347</v>
      </c>
      <c r="G21" s="16">
        <f t="shared" si="1"/>
        <v>0</v>
      </c>
      <c r="H21" s="20">
        <f>SUM(D21:G21)</f>
        <v>636811717.00001037</v>
      </c>
      <c r="I21" s="20"/>
      <c r="J21" s="16"/>
    </row>
    <row r="22" spans="1:10" x14ac:dyDescent="0.2">
      <c r="A22" s="1">
        <v>2</v>
      </c>
      <c r="B22" s="21" t="s">
        <v>29</v>
      </c>
      <c r="C22" s="20">
        <f>C67</f>
        <v>0</v>
      </c>
      <c r="D22" s="20">
        <f t="shared" si="1"/>
        <v>0</v>
      </c>
      <c r="E22" s="20">
        <f t="shared" si="1"/>
        <v>0</v>
      </c>
      <c r="F22" s="20">
        <f t="shared" si="1"/>
        <v>0</v>
      </c>
      <c r="G22" s="20">
        <f t="shared" si="1"/>
        <v>0</v>
      </c>
      <c r="H22" s="22">
        <f>SUM(D22:G22)</f>
        <v>0</v>
      </c>
      <c r="I22" s="23"/>
    </row>
    <row r="23" spans="1:10" ht="18" customHeight="1" x14ac:dyDescent="0.2">
      <c r="A23" s="1">
        <v>3</v>
      </c>
      <c r="B23" s="21" t="s">
        <v>30</v>
      </c>
      <c r="C23" s="24">
        <f t="shared" ref="C23:H23" si="2">SUM(C21:C22)</f>
        <v>636811717.27999985</v>
      </c>
      <c r="D23" s="24">
        <f t="shared" si="2"/>
        <v>574348661.14847302</v>
      </c>
      <c r="E23" s="24">
        <f t="shared" si="2"/>
        <v>0</v>
      </c>
      <c r="F23" s="24">
        <f t="shared" si="2"/>
        <v>62463055.851537347</v>
      </c>
      <c r="G23" s="24">
        <f t="shared" si="2"/>
        <v>0</v>
      </c>
      <c r="H23" s="24">
        <f t="shared" si="2"/>
        <v>636811717.00001037</v>
      </c>
      <c r="I23" s="25">
        <f>IF(D23&lt;&gt;0,C23/D23,0)</f>
        <v>1.1087545951732962</v>
      </c>
      <c r="J23" s="17"/>
    </row>
    <row r="24" spans="1:10" x14ac:dyDescent="0.2">
      <c r="B24" s="26"/>
      <c r="C24" s="20"/>
      <c r="D24" s="20"/>
      <c r="E24" s="20"/>
      <c r="F24" s="20"/>
      <c r="H24" s="22"/>
      <c r="I24" s="23"/>
    </row>
    <row r="25" spans="1:10" x14ac:dyDescent="0.2">
      <c r="A25" s="1">
        <v>4</v>
      </c>
      <c r="B25" s="2" t="s">
        <v>31</v>
      </c>
      <c r="C25" s="20">
        <f>C73</f>
        <v>40143915.100000001</v>
      </c>
      <c r="D25" s="20">
        <f>D73</f>
        <v>40149588.145109139</v>
      </c>
      <c r="E25" s="20">
        <f>E73</f>
        <v>0</v>
      </c>
      <c r="F25" s="20">
        <v>0</v>
      </c>
      <c r="H25" s="20">
        <f>H73</f>
        <v>40149588.145109139</v>
      </c>
      <c r="I25" s="23">
        <f>IF(D25&lt;&gt;0,C25/D25,0)</f>
        <v>0.99985870228385321</v>
      </c>
      <c r="J25" s="15"/>
    </row>
    <row r="26" spans="1:10" x14ac:dyDescent="0.2">
      <c r="A26" s="1">
        <v>5</v>
      </c>
      <c r="B26" s="10" t="s">
        <v>32</v>
      </c>
      <c r="C26" s="20">
        <f>+C75</f>
        <v>0</v>
      </c>
      <c r="D26" s="20">
        <f>+D75</f>
        <v>0</v>
      </c>
      <c r="E26" s="20">
        <f>+E75</f>
        <v>0</v>
      </c>
      <c r="F26" s="20">
        <f>+F75</f>
        <v>0</v>
      </c>
      <c r="H26" s="20">
        <f>+H75</f>
        <v>0</v>
      </c>
      <c r="I26" s="23">
        <f t="shared" ref="I26:I36" si="3">IF(D26&lt;&gt;0,C26/D26,0)</f>
        <v>0</v>
      </c>
    </row>
    <row r="27" spans="1:10" x14ac:dyDescent="0.2">
      <c r="A27" s="1">
        <v>6</v>
      </c>
      <c r="B27" s="2" t="s">
        <v>33</v>
      </c>
      <c r="C27" s="20">
        <f>+C223</f>
        <v>9171997.7694181111</v>
      </c>
      <c r="D27" s="20">
        <f>+D223</f>
        <v>9172199.8960632775</v>
      </c>
      <c r="E27" s="20">
        <f>+E223</f>
        <v>0</v>
      </c>
      <c r="F27" s="20">
        <v>0</v>
      </c>
      <c r="H27" s="22">
        <f>SUM(D27:F27)</f>
        <v>9172199.8960632775</v>
      </c>
      <c r="I27" s="23">
        <f t="shared" si="3"/>
        <v>0.99997796312253806</v>
      </c>
      <c r="J27" s="17"/>
    </row>
    <row r="28" spans="1:10" x14ac:dyDescent="0.2">
      <c r="A28" s="1">
        <v>7</v>
      </c>
      <c r="B28" s="2" t="s">
        <v>34</v>
      </c>
      <c r="C28" s="20">
        <f>+C225</f>
        <v>0</v>
      </c>
      <c r="D28" s="20">
        <f>+D225</f>
        <v>0</v>
      </c>
      <c r="E28" s="20">
        <f>+E225</f>
        <v>0</v>
      </c>
      <c r="F28" s="20">
        <v>0</v>
      </c>
      <c r="H28" s="22">
        <f>+C28</f>
        <v>0</v>
      </c>
      <c r="I28" s="23">
        <f t="shared" si="3"/>
        <v>0</v>
      </c>
    </row>
    <row r="29" spans="1:10" x14ac:dyDescent="0.2">
      <c r="A29" s="1">
        <v>8</v>
      </c>
      <c r="B29" s="2" t="s">
        <v>35</v>
      </c>
      <c r="C29" s="20">
        <f>C236</f>
        <v>22231035.759315588</v>
      </c>
      <c r="D29" s="20">
        <f>D236</f>
        <v>20039019.906508639</v>
      </c>
      <c r="E29" s="20">
        <f>E236</f>
        <v>0</v>
      </c>
      <c r="F29" s="20">
        <f>C324</f>
        <v>2179335.487833139</v>
      </c>
      <c r="H29" s="22">
        <f>SUM(D29:F29)</f>
        <v>22218355.394341778</v>
      </c>
      <c r="I29" s="23">
        <f>IF(D29&lt;&gt;0,C29/D29,0)</f>
        <v>1.1093873783764736</v>
      </c>
      <c r="J29" s="17"/>
    </row>
    <row r="30" spans="1:10" x14ac:dyDescent="0.2">
      <c r="C30" s="15"/>
      <c r="D30" s="15"/>
      <c r="E30" s="15"/>
      <c r="F30" s="15"/>
      <c r="H30" s="15"/>
      <c r="I30" s="23"/>
    </row>
    <row r="31" spans="1:10" ht="15" x14ac:dyDescent="0.25">
      <c r="B31" s="27" t="s">
        <v>36</v>
      </c>
      <c r="C31" s="28"/>
      <c r="D31" s="28"/>
      <c r="E31" s="28"/>
      <c r="F31" s="28"/>
      <c r="H31" s="22"/>
      <c r="I31" s="23"/>
      <c r="J31" s="29"/>
    </row>
    <row r="32" spans="1:10" x14ac:dyDescent="0.2">
      <c r="A32" s="1">
        <v>9</v>
      </c>
      <c r="B32" s="2" t="s">
        <v>37</v>
      </c>
      <c r="C32" s="20">
        <f>C87</f>
        <v>68909057.952898145</v>
      </c>
      <c r="D32" s="20">
        <f>D87</f>
        <v>86987492.360416234</v>
      </c>
      <c r="E32" s="20">
        <f>E87</f>
        <v>0</v>
      </c>
      <c r="F32" s="22">
        <f>C32-D32-E32</f>
        <v>-18078434.407518089</v>
      </c>
      <c r="H32" s="22">
        <f>SUM(D32:F32)</f>
        <v>68909057.952898145</v>
      </c>
      <c r="I32" s="23">
        <f t="shared" si="3"/>
        <v>0.79217202477094628</v>
      </c>
      <c r="J32" s="15"/>
    </row>
    <row r="33" spans="1:10" x14ac:dyDescent="0.2">
      <c r="A33" s="1">
        <v>10</v>
      </c>
      <c r="B33" s="2" t="s">
        <v>38</v>
      </c>
      <c r="C33" s="20">
        <f>C128</f>
        <v>1717948.9398972169</v>
      </c>
      <c r="D33" s="20">
        <f>D128</f>
        <v>10404401.507694557</v>
      </c>
      <c r="E33" s="20">
        <f>E128</f>
        <v>0</v>
      </c>
      <c r="F33" s="22">
        <f>C33-D33-E33</f>
        <v>-8686452.5677973405</v>
      </c>
      <c r="H33" s="22">
        <f>SUM(D33:F33)</f>
        <v>1717948.9398972169</v>
      </c>
      <c r="I33" s="23">
        <f t="shared" si="3"/>
        <v>0.16511751671893002</v>
      </c>
      <c r="J33" s="15"/>
    </row>
    <row r="34" spans="1:10" x14ac:dyDescent="0.2">
      <c r="A34" s="1">
        <v>11</v>
      </c>
      <c r="B34" s="2" t="s">
        <v>39</v>
      </c>
      <c r="C34" s="20">
        <f>C166</f>
        <v>11969343.183470888</v>
      </c>
      <c r="D34" s="20">
        <f>D166</f>
        <v>44165488.189015225</v>
      </c>
      <c r="E34" s="20">
        <f>E166</f>
        <v>0</v>
      </c>
      <c r="F34" s="22">
        <f>C34-D34-E34</f>
        <v>-32196145.005544335</v>
      </c>
      <c r="H34" s="22">
        <f>SUM(D34:F34)</f>
        <v>11969343.18347089</v>
      </c>
      <c r="I34" s="23">
        <f t="shared" si="3"/>
        <v>0.27101122786746157</v>
      </c>
      <c r="J34" s="15"/>
    </row>
    <row r="35" spans="1:10" x14ac:dyDescent="0.2">
      <c r="A35" s="1">
        <v>12</v>
      </c>
      <c r="B35" s="2" t="s">
        <v>40</v>
      </c>
      <c r="C35" s="20">
        <f>C198</f>
        <v>4077136.5066004382</v>
      </c>
      <c r="D35" s="20">
        <f>D198</f>
        <v>9758495.865111161</v>
      </c>
      <c r="E35" s="20">
        <f>E198</f>
        <v>0</v>
      </c>
      <c r="F35" s="22">
        <f>C35-D35-E35</f>
        <v>-5681359.3585107233</v>
      </c>
      <c r="H35" s="30">
        <f>SUM(D35:F35)</f>
        <v>4077136.5066004377</v>
      </c>
      <c r="I35" s="23">
        <f t="shared" si="3"/>
        <v>0.41780378482068403</v>
      </c>
      <c r="J35" s="15"/>
    </row>
    <row r="36" spans="1:10" x14ac:dyDescent="0.2">
      <c r="A36" s="1">
        <v>13</v>
      </c>
      <c r="B36" s="2" t="s">
        <v>41</v>
      </c>
      <c r="C36" s="20">
        <v>0</v>
      </c>
      <c r="D36" s="20">
        <v>0</v>
      </c>
      <c r="E36" s="20">
        <f>-E225</f>
        <v>0</v>
      </c>
      <c r="F36" s="22">
        <f>C36-D36-E36</f>
        <v>0</v>
      </c>
      <c r="H36" s="30">
        <f>SUM(D36:F36)</f>
        <v>0</v>
      </c>
      <c r="I36" s="23">
        <f t="shared" si="3"/>
        <v>0</v>
      </c>
      <c r="J36" s="15"/>
    </row>
    <row r="37" spans="1:10" x14ac:dyDescent="0.2">
      <c r="C37" s="20"/>
      <c r="D37" s="20"/>
      <c r="E37" s="20"/>
      <c r="F37" s="30"/>
      <c r="H37" s="30"/>
      <c r="I37" s="31"/>
      <c r="J37" s="19"/>
    </row>
    <row r="38" spans="1:10" x14ac:dyDescent="0.2">
      <c r="A38" s="1">
        <v>14</v>
      </c>
      <c r="B38" s="18" t="s">
        <v>42</v>
      </c>
      <c r="C38" s="32">
        <f t="shared" ref="C38:H38" si="4">SUM(C32:C36)</f>
        <v>86673486.582866684</v>
      </c>
      <c r="D38" s="32">
        <f t="shared" si="4"/>
        <v>151315877.92223719</v>
      </c>
      <c r="E38" s="32">
        <f t="shared" si="4"/>
        <v>0</v>
      </c>
      <c r="F38" s="32">
        <f t="shared" si="4"/>
        <v>-64642391.339370489</v>
      </c>
      <c r="G38" s="32">
        <f t="shared" si="4"/>
        <v>0</v>
      </c>
      <c r="H38" s="32">
        <f t="shared" si="4"/>
        <v>86673486.582866684</v>
      </c>
      <c r="I38" s="33">
        <f>IF(D38&lt;&gt;0,C38/D38,0)</f>
        <v>0.57279835912136789</v>
      </c>
      <c r="J38" s="17"/>
    </row>
    <row r="39" spans="1:10" x14ac:dyDescent="0.2">
      <c r="C39" s="22"/>
      <c r="D39" s="22"/>
      <c r="E39" s="22"/>
      <c r="F39" s="22"/>
      <c r="H39" s="22"/>
      <c r="I39" s="34"/>
    </row>
    <row r="40" spans="1:10" ht="13.5" thickBot="1" x14ac:dyDescent="0.25">
      <c r="A40" s="1">
        <v>15</v>
      </c>
      <c r="B40" s="18" t="s">
        <v>43</v>
      </c>
      <c r="C40" s="35">
        <f t="shared" ref="C40:H40" si="5">SUM(C23:C29,C38)</f>
        <v>795032152.49160028</v>
      </c>
      <c r="D40" s="35">
        <f t="shared" si="5"/>
        <v>795025347.01839137</v>
      </c>
      <c r="E40" s="35">
        <f t="shared" si="5"/>
        <v>0</v>
      </c>
      <c r="F40" s="35">
        <f t="shared" si="5"/>
        <v>0</v>
      </c>
      <c r="G40" s="35">
        <f t="shared" si="5"/>
        <v>0</v>
      </c>
      <c r="H40" s="35">
        <f t="shared" si="5"/>
        <v>795025347.01839137</v>
      </c>
      <c r="I40" s="36">
        <f>IF(D40&lt;&gt;0,C40/D40,0)</f>
        <v>1.0000085600707378</v>
      </c>
      <c r="J40" s="17"/>
    </row>
    <row r="41" spans="1:10" ht="13.5" thickTop="1" x14ac:dyDescent="0.2">
      <c r="C41" s="37"/>
      <c r="D41" s="15"/>
      <c r="H41" s="15"/>
      <c r="I41" s="19"/>
    </row>
    <row r="42" spans="1:10" ht="14.25" x14ac:dyDescent="0.2">
      <c r="A42" s="38"/>
      <c r="B42" s="34"/>
      <c r="C42" s="37"/>
      <c r="D42" s="37"/>
      <c r="H42" s="15"/>
      <c r="I42" s="19"/>
    </row>
    <row r="43" spans="1:10" x14ac:dyDescent="0.2">
      <c r="B43" s="21"/>
      <c r="C43" s="39"/>
      <c r="D43" s="39"/>
      <c r="E43" s="40"/>
      <c r="H43" s="15"/>
    </row>
    <row r="44" spans="1:10" x14ac:dyDescent="0.2">
      <c r="C44" s="15"/>
      <c r="D44" s="15"/>
      <c r="E44" s="39"/>
      <c r="H44" s="15"/>
    </row>
    <row r="45" spans="1:10" x14ac:dyDescent="0.2">
      <c r="B45" s="41"/>
      <c r="C45" s="15"/>
    </row>
    <row r="46" spans="1:10" x14ac:dyDescent="0.2">
      <c r="B46" s="41"/>
      <c r="D46" s="19"/>
      <c r="F46" s="19"/>
      <c r="H46" s="19"/>
    </row>
    <row r="47" spans="1:10" x14ac:dyDescent="0.2">
      <c r="D47" s="19"/>
      <c r="F47" s="19"/>
    </row>
    <row r="48" spans="1:10" ht="20.25" customHeight="1" x14ac:dyDescent="0.2">
      <c r="D48" s="19"/>
      <c r="I48" s="4" t="s">
        <v>181</v>
      </c>
    </row>
    <row r="49" spans="1:9" x14ac:dyDescent="0.2">
      <c r="I49" s="4" t="s">
        <v>44</v>
      </c>
    </row>
    <row r="50" spans="1:9" x14ac:dyDescent="0.2">
      <c r="I50" s="6"/>
    </row>
    <row r="52" spans="1:9" x14ac:dyDescent="0.2">
      <c r="A52" s="7" t="str">
        <f>+A6</f>
        <v>NEWFOUNDLAND AND LABRADOR HYDRO</v>
      </c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 t="str">
        <f>RunName</f>
        <v>2027 Test Year Cost of Service Study</v>
      </c>
      <c r="B53" s="7"/>
      <c r="C53" s="7"/>
      <c r="D53" s="7"/>
      <c r="E53" s="7"/>
      <c r="F53" s="7"/>
      <c r="G53" s="7"/>
      <c r="H53" s="7"/>
      <c r="I53" s="7"/>
    </row>
    <row r="54" spans="1:9" x14ac:dyDescent="0.2">
      <c r="A54" s="7" t="s">
        <v>37</v>
      </c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7" t="s">
        <v>190</v>
      </c>
      <c r="B55" s="7"/>
      <c r="C55" s="7"/>
      <c r="D55" s="7"/>
      <c r="E55" s="7"/>
      <c r="F55" s="7"/>
      <c r="G55" s="7"/>
      <c r="H55" s="7"/>
      <c r="I55" s="7"/>
    </row>
    <row r="56" spans="1:9" x14ac:dyDescent="0.2">
      <c r="B56" s="42"/>
      <c r="C56" s="42"/>
      <c r="D56" s="42"/>
      <c r="E56" s="42"/>
      <c r="F56" s="42"/>
      <c r="H56" s="42"/>
      <c r="I56" s="42"/>
    </row>
    <row r="57" spans="1:9" x14ac:dyDescent="0.2">
      <c r="B57" s="1">
        <f t="shared" ref="B57:I57" si="6">MAX(A57)+NoOne</f>
        <v>1</v>
      </c>
      <c r="C57" s="1">
        <f t="shared" si="6"/>
        <v>2</v>
      </c>
      <c r="D57" s="1">
        <f t="shared" si="6"/>
        <v>3</v>
      </c>
      <c r="E57" s="1">
        <f t="shared" si="6"/>
        <v>4</v>
      </c>
      <c r="F57" s="1">
        <f t="shared" si="6"/>
        <v>5</v>
      </c>
      <c r="G57" s="1">
        <f t="shared" si="6"/>
        <v>6</v>
      </c>
      <c r="H57" s="1">
        <v>6</v>
      </c>
      <c r="I57" s="1">
        <f t="shared" si="6"/>
        <v>7</v>
      </c>
    </row>
    <row r="58" spans="1:9" x14ac:dyDescent="0.2">
      <c r="E58" s="1"/>
      <c r="G58" s="1"/>
      <c r="H58" s="1"/>
      <c r="I58" s="1"/>
    </row>
    <row r="59" spans="1:9" s="1" customFormat="1" x14ac:dyDescent="0.2">
      <c r="D59" s="9" t="s">
        <v>7</v>
      </c>
      <c r="G59" s="2"/>
      <c r="H59" s="9" t="s">
        <v>8</v>
      </c>
      <c r="I59" s="1" t="s">
        <v>9</v>
      </c>
    </row>
    <row r="60" spans="1:9" s="1" customFormat="1" x14ac:dyDescent="0.2">
      <c r="A60" s="1" t="s">
        <v>10</v>
      </c>
      <c r="D60" s="1" t="s">
        <v>11</v>
      </c>
      <c r="E60" s="1" t="s">
        <v>9</v>
      </c>
      <c r="F60" s="1" t="s">
        <v>20</v>
      </c>
      <c r="G60" s="9" t="s">
        <v>12</v>
      </c>
      <c r="H60" s="9" t="s">
        <v>13</v>
      </c>
      <c r="I60" s="1" t="s">
        <v>14</v>
      </c>
    </row>
    <row r="61" spans="1:9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45</v>
      </c>
      <c r="F61" s="1" t="s">
        <v>46</v>
      </c>
      <c r="G61" s="1" t="s">
        <v>21</v>
      </c>
      <c r="H61" s="1" t="s">
        <v>18</v>
      </c>
      <c r="I61" s="1" t="s">
        <v>22</v>
      </c>
    </row>
    <row r="62" spans="1:9" x14ac:dyDescent="0.2">
      <c r="B62" s="1"/>
      <c r="C62" s="1"/>
      <c r="D62" s="1"/>
      <c r="E62" s="1"/>
      <c r="F62" s="1"/>
      <c r="H62" s="13" t="s">
        <v>25</v>
      </c>
      <c r="I62" s="1" t="s">
        <v>26</v>
      </c>
    </row>
    <row r="63" spans="1:9" x14ac:dyDescent="0.2">
      <c r="B63" s="1"/>
      <c r="C63" s="1" t="s">
        <v>27</v>
      </c>
      <c r="D63" s="1" t="s">
        <v>27</v>
      </c>
      <c r="E63" s="1" t="s">
        <v>27</v>
      </c>
      <c r="F63" s="1" t="s">
        <v>27</v>
      </c>
      <c r="G63" s="1" t="s">
        <v>27</v>
      </c>
      <c r="H63" s="1" t="s">
        <v>27</v>
      </c>
      <c r="I63" s="1"/>
    </row>
    <row r="64" spans="1:9" x14ac:dyDescent="0.2">
      <c r="H64" s="15"/>
    </row>
    <row r="65" spans="1:10" x14ac:dyDescent="0.2">
      <c r="B65" s="18" t="s">
        <v>37</v>
      </c>
      <c r="H65" s="15"/>
    </row>
    <row r="66" spans="1:10" x14ac:dyDescent="0.2">
      <c r="A66" s="1">
        <v>1</v>
      </c>
      <c r="B66" s="26" t="s">
        <v>28</v>
      </c>
      <c r="C66" s="15">
        <v>636811717.27999985</v>
      </c>
      <c r="D66" s="15">
        <v>574348661.14847302</v>
      </c>
      <c r="E66" s="15">
        <f>(D66/($D$66+$D$70+$D$87))*-$E$95</f>
        <v>0</v>
      </c>
      <c r="F66" s="15">
        <f>+C320-D273</f>
        <v>62463055.851537347</v>
      </c>
      <c r="G66" s="15">
        <f>-G67</f>
        <v>0</v>
      </c>
      <c r="H66" s="15">
        <f>SUM(D66:G66)</f>
        <v>636811717.00001037</v>
      </c>
      <c r="I66" s="43"/>
      <c r="J66" s="17"/>
    </row>
    <row r="67" spans="1:10" ht="15" x14ac:dyDescent="0.25">
      <c r="A67" s="1">
        <v>2</v>
      </c>
      <c r="B67" s="2" t="s">
        <v>47</v>
      </c>
      <c r="C67" s="44">
        <v>0</v>
      </c>
      <c r="D67" s="45"/>
      <c r="E67" s="45"/>
      <c r="F67" s="45"/>
      <c r="G67" s="15"/>
      <c r="H67" s="45">
        <f>SUM(D67:G67)</f>
        <v>0</v>
      </c>
      <c r="I67" s="46"/>
    </row>
    <row r="68" spans="1:10" ht="20.25" customHeight="1" x14ac:dyDescent="0.2">
      <c r="A68" s="1">
        <v>3</v>
      </c>
      <c r="B68" s="27" t="s">
        <v>30</v>
      </c>
      <c r="C68" s="24">
        <f t="shared" ref="C68:H68" si="7">SUM(C66:C67)</f>
        <v>636811717.27999985</v>
      </c>
      <c r="D68" s="24">
        <f t="shared" si="7"/>
        <v>574348661.14847302</v>
      </c>
      <c r="E68" s="24">
        <f t="shared" si="7"/>
        <v>0</v>
      </c>
      <c r="F68" s="24">
        <f t="shared" si="7"/>
        <v>62463055.851537347</v>
      </c>
      <c r="G68" s="24">
        <f t="shared" si="7"/>
        <v>0</v>
      </c>
      <c r="H68" s="24">
        <f t="shared" si="7"/>
        <v>636811717.00001037</v>
      </c>
      <c r="I68" s="25">
        <f>IF(D68&lt;&gt;0,C68/D68,0)</f>
        <v>1.1087545951732962</v>
      </c>
    </row>
    <row r="69" spans="1:10" ht="20.25" customHeight="1" x14ac:dyDescent="0.2">
      <c r="B69" s="18"/>
      <c r="C69" s="47"/>
      <c r="D69" s="47"/>
      <c r="E69" s="47"/>
      <c r="F69" s="47"/>
      <c r="H69" s="47"/>
      <c r="I69" s="48"/>
    </row>
    <row r="70" spans="1:10" x14ac:dyDescent="0.2">
      <c r="A70" s="1">
        <v>4</v>
      </c>
      <c r="B70" s="2" t="s">
        <v>48</v>
      </c>
      <c r="C70" s="15">
        <v>40143915.100000001</v>
      </c>
      <c r="D70" s="15">
        <v>40149588.145109139</v>
      </c>
      <c r="E70" s="15">
        <f>(D70/($D$66+$D$70+$D$87))*-$E$95</f>
        <v>0</v>
      </c>
      <c r="F70" s="15"/>
      <c r="H70" s="15">
        <f>SUM(D70:F70)</f>
        <v>40149588.145109139</v>
      </c>
      <c r="I70" s="43"/>
      <c r="J70" s="17"/>
    </row>
    <row r="71" spans="1:10" x14ac:dyDescent="0.2">
      <c r="A71" s="1">
        <v>5</v>
      </c>
      <c r="B71" s="2" t="s">
        <v>49</v>
      </c>
      <c r="C71" s="15">
        <v>0</v>
      </c>
      <c r="D71" s="15">
        <v>0</v>
      </c>
      <c r="E71" s="15">
        <f>+E95</f>
        <v>0</v>
      </c>
      <c r="F71" s="15"/>
      <c r="H71" s="15">
        <f>+C71</f>
        <v>0</v>
      </c>
      <c r="I71" s="43"/>
    </row>
    <row r="72" spans="1:10" ht="15" x14ac:dyDescent="0.25">
      <c r="A72" s="1">
        <v>6</v>
      </c>
      <c r="B72" s="2" t="s">
        <v>50</v>
      </c>
      <c r="C72" s="44">
        <v>0</v>
      </c>
      <c r="D72" s="15"/>
      <c r="E72" s="15"/>
      <c r="F72" s="15"/>
      <c r="H72" s="15">
        <f>SUM(D72:F72)</f>
        <v>0</v>
      </c>
      <c r="I72" s="43"/>
    </row>
    <row r="73" spans="1:10" x14ac:dyDescent="0.2">
      <c r="A73" s="1">
        <v>7</v>
      </c>
      <c r="B73" s="27" t="s">
        <v>51</v>
      </c>
      <c r="C73" s="24">
        <f>SUM(C70:C72)</f>
        <v>40143915.100000001</v>
      </c>
      <c r="D73" s="24">
        <f>SUM(D70:D72)</f>
        <v>40149588.145109139</v>
      </c>
      <c r="E73" s="24">
        <f>SUM(E70:E72)</f>
        <v>0</v>
      </c>
      <c r="F73" s="24">
        <f>SUM(F70:F72)</f>
        <v>0</v>
      </c>
      <c r="G73" s="24"/>
      <c r="H73" s="24">
        <f>SUM(H70:H72)</f>
        <v>40149588.145109139</v>
      </c>
      <c r="I73" s="25">
        <f>IF(D73&lt;&gt;0,C73/D73,0)</f>
        <v>0.99985870228385321</v>
      </c>
    </row>
    <row r="74" spans="1:10" x14ac:dyDescent="0.2">
      <c r="B74" s="18"/>
      <c r="C74" s="47"/>
      <c r="D74" s="47"/>
      <c r="E74" s="47"/>
      <c r="F74" s="47"/>
      <c r="G74" s="47"/>
      <c r="H74" s="47"/>
      <c r="I74" s="48"/>
    </row>
    <row r="75" spans="1:10" ht="15" x14ac:dyDescent="0.25">
      <c r="A75" s="1">
        <v>8</v>
      </c>
      <c r="B75" s="18" t="s">
        <v>32</v>
      </c>
      <c r="C75" s="49">
        <v>0</v>
      </c>
      <c r="D75" s="50"/>
      <c r="E75" s="50"/>
      <c r="F75" s="50"/>
      <c r="G75" s="50"/>
      <c r="H75" s="50"/>
      <c r="I75" s="51"/>
    </row>
    <row r="76" spans="1:10" x14ac:dyDescent="0.2">
      <c r="B76" s="18"/>
      <c r="C76" s="47"/>
      <c r="D76" s="47"/>
      <c r="E76" s="47"/>
      <c r="F76" s="47"/>
      <c r="H76" s="47"/>
      <c r="I76" s="48"/>
    </row>
    <row r="77" spans="1:10" x14ac:dyDescent="0.2">
      <c r="B77" s="18" t="s">
        <v>52</v>
      </c>
      <c r="C77" s="15"/>
      <c r="D77" s="15"/>
      <c r="E77" s="15"/>
      <c r="F77" s="15"/>
      <c r="H77" s="15"/>
    </row>
    <row r="78" spans="1:10" ht="15" x14ac:dyDescent="0.25">
      <c r="A78" s="1">
        <f t="shared" ref="A78" si="8">MAX(A75:A77)+NoOne</f>
        <v>9</v>
      </c>
      <c r="B78" s="2" t="s">
        <v>53</v>
      </c>
      <c r="C78" s="52">
        <v>18788947.558794092</v>
      </c>
      <c r="D78" s="16">
        <v>28337120.012723234</v>
      </c>
      <c r="E78" s="16">
        <f t="shared" ref="E78:E85" si="9">(D78/($D$66+$D$70+$D$87))*-$E$95</f>
        <v>0</v>
      </c>
      <c r="F78" s="16">
        <f>C78-D78-E78</f>
        <v>-9548172.4539291412</v>
      </c>
      <c r="G78" s="16"/>
      <c r="H78" s="16">
        <f t="shared" ref="H78:H85" si="10">SUM(D78:F78)</f>
        <v>18788947.558794092</v>
      </c>
      <c r="I78" s="53">
        <f>IF(D78&lt;&gt;0,C78/D78,0)</f>
        <v>0.66305071052943787</v>
      </c>
    </row>
    <row r="79" spans="1:10" ht="15" x14ac:dyDescent="0.25">
      <c r="A79" s="1">
        <f t="shared" ref="A79" si="11">MAX(A76:A78)+NoOne</f>
        <v>10</v>
      </c>
      <c r="B79" s="2" t="s">
        <v>55</v>
      </c>
      <c r="C79" s="52">
        <v>23929645.322584182</v>
      </c>
      <c r="D79" s="16">
        <v>31345451.291049294</v>
      </c>
      <c r="E79" s="16">
        <f t="shared" si="9"/>
        <v>0</v>
      </c>
      <c r="F79" s="16">
        <f t="shared" ref="F79:F85" si="12">C79-D79-E79</f>
        <v>-7415805.9684651121</v>
      </c>
      <c r="G79" s="16"/>
      <c r="H79" s="16">
        <f t="shared" si="10"/>
        <v>23929645.322584182</v>
      </c>
      <c r="I79" s="53">
        <f t="shared" ref="I79:I85" si="13">IF(D79&lt;&gt;0,C79/D79,0)</f>
        <v>0.76341683839202856</v>
      </c>
    </row>
    <row r="80" spans="1:10" ht="15" x14ac:dyDescent="0.25">
      <c r="A80" s="1">
        <f t="shared" ref="A80" si="14">MAX(A77:A79)+NoOne</f>
        <v>11</v>
      </c>
      <c r="B80" s="2" t="s">
        <v>57</v>
      </c>
      <c r="C80" s="52">
        <v>21703.949999999997</v>
      </c>
      <c r="D80" s="16">
        <v>88483.126751096759</v>
      </c>
      <c r="E80" s="16">
        <f t="shared" si="9"/>
        <v>0</v>
      </c>
      <c r="F80" s="16">
        <f t="shared" si="12"/>
        <v>-66779.176751096762</v>
      </c>
      <c r="G80" s="16"/>
      <c r="H80" s="16">
        <f t="shared" si="10"/>
        <v>21703.949999999997</v>
      </c>
      <c r="I80" s="53">
        <f t="shared" si="13"/>
        <v>0.24528913926214721</v>
      </c>
    </row>
    <row r="81" spans="1:10" ht="15" x14ac:dyDescent="0.25">
      <c r="A81" s="1">
        <f t="shared" ref="A81" si="15">MAX(A78:A80)+NoOne</f>
        <v>12</v>
      </c>
      <c r="B81" s="10" t="s">
        <v>59</v>
      </c>
      <c r="C81" s="52">
        <v>12084583.400972759</v>
      </c>
      <c r="D81" s="16">
        <v>13437096.248414736</v>
      </c>
      <c r="E81" s="16">
        <f t="shared" si="9"/>
        <v>0</v>
      </c>
      <c r="F81" s="16">
        <f t="shared" si="12"/>
        <v>-1352512.8474419769</v>
      </c>
      <c r="G81" s="16"/>
      <c r="H81" s="16">
        <f t="shared" si="10"/>
        <v>12084583.400972759</v>
      </c>
      <c r="I81" s="53">
        <f t="shared" si="13"/>
        <v>0.89934485677279108</v>
      </c>
    </row>
    <row r="82" spans="1:10" ht="14.45" hidden="1" customHeight="1" x14ac:dyDescent="0.25">
      <c r="A82" s="1">
        <f t="shared" ref="A82" si="16">MAX(A79:A81)+NoOne</f>
        <v>13</v>
      </c>
      <c r="B82" s="2" t="s">
        <v>61</v>
      </c>
      <c r="C82" s="52">
        <v>0</v>
      </c>
      <c r="D82" s="16">
        <v>0</v>
      </c>
      <c r="E82" s="16">
        <f t="shared" si="9"/>
        <v>0</v>
      </c>
      <c r="F82" s="16">
        <f t="shared" si="12"/>
        <v>0</v>
      </c>
      <c r="G82" s="16"/>
      <c r="H82" s="16">
        <f t="shared" si="10"/>
        <v>0</v>
      </c>
      <c r="I82" s="53">
        <f t="shared" si="13"/>
        <v>0</v>
      </c>
    </row>
    <row r="83" spans="1:10" ht="15" x14ac:dyDescent="0.25">
      <c r="A83" s="1">
        <v>13</v>
      </c>
      <c r="B83" s="2" t="s">
        <v>63</v>
      </c>
      <c r="C83" s="52">
        <v>7645700.2165019428</v>
      </c>
      <c r="D83" s="16">
        <v>7714702.8078903845</v>
      </c>
      <c r="E83" s="16">
        <f t="shared" si="9"/>
        <v>0</v>
      </c>
      <c r="F83" s="16">
        <f t="shared" si="12"/>
        <v>-69002.591388441622</v>
      </c>
      <c r="G83" s="16"/>
      <c r="H83" s="16">
        <f t="shared" si="10"/>
        <v>7645700.2165019428</v>
      </c>
      <c r="I83" s="53">
        <f t="shared" si="13"/>
        <v>0.99105570323229197</v>
      </c>
    </row>
    <row r="84" spans="1:10" ht="15" x14ac:dyDescent="0.25">
      <c r="A84" s="1">
        <f t="shared" ref="A84" si="17">MAX(A81:A83)+NoOne</f>
        <v>14</v>
      </c>
      <c r="B84" s="2" t="s">
        <v>65</v>
      </c>
      <c r="C84" s="52">
        <v>5260869.3307651561</v>
      </c>
      <c r="D84" s="16">
        <v>4607093.5590748601</v>
      </c>
      <c r="E84" s="16">
        <f t="shared" si="9"/>
        <v>0</v>
      </c>
      <c r="F84" s="16">
        <f t="shared" si="12"/>
        <v>653775.77169029601</v>
      </c>
      <c r="G84" s="16"/>
      <c r="H84" s="16">
        <f t="shared" si="10"/>
        <v>5260869.3307651561</v>
      </c>
      <c r="I84" s="53">
        <f t="shared" si="13"/>
        <v>1.1419063371097633</v>
      </c>
    </row>
    <row r="85" spans="1:10" ht="15" x14ac:dyDescent="0.25">
      <c r="A85" s="1">
        <f t="shared" ref="A85" si="18">MAX(A82:A84)+NoOne</f>
        <v>15</v>
      </c>
      <c r="B85" s="2" t="s">
        <v>67</v>
      </c>
      <c r="C85" s="52">
        <v>1177608.1732799991</v>
      </c>
      <c r="D85" s="16">
        <v>1457545.3145126221</v>
      </c>
      <c r="E85" s="16">
        <f t="shared" si="9"/>
        <v>0</v>
      </c>
      <c r="F85" s="16">
        <f t="shared" si="12"/>
        <v>-279937.14123262302</v>
      </c>
      <c r="G85" s="16"/>
      <c r="H85" s="16">
        <f t="shared" si="10"/>
        <v>1177608.1732799991</v>
      </c>
      <c r="I85" s="53">
        <f t="shared" si="13"/>
        <v>0.80793932206064611</v>
      </c>
    </row>
    <row r="86" spans="1:10" x14ac:dyDescent="0.2">
      <c r="B86" s="15"/>
      <c r="C86" s="15"/>
      <c r="D86" s="15"/>
      <c r="E86" s="15"/>
      <c r="F86" s="15"/>
      <c r="H86" s="15"/>
      <c r="I86" s="54"/>
    </row>
    <row r="87" spans="1:10" x14ac:dyDescent="0.2">
      <c r="A87" s="1">
        <v>16</v>
      </c>
      <c r="B87" s="18" t="s">
        <v>69</v>
      </c>
      <c r="C87" s="32">
        <f>SUM(C78:C85)</f>
        <v>68909057.952898145</v>
      </c>
      <c r="D87" s="32">
        <f>SUM(D78:D85)</f>
        <v>86987492.360416234</v>
      </c>
      <c r="E87" s="32">
        <f>SUM(E78:E85)</f>
        <v>0</v>
      </c>
      <c r="F87" s="32">
        <f>SUM(F78:F85)</f>
        <v>-18078434.407518096</v>
      </c>
      <c r="G87" s="32"/>
      <c r="H87" s="32">
        <f>SUM(H78:H85)</f>
        <v>68909057.952898145</v>
      </c>
      <c r="I87" s="33">
        <f>IF(D87&lt;&gt;0,C87/D87,0)</f>
        <v>0.79217202477094628</v>
      </c>
      <c r="J87" s="17"/>
    </row>
    <row r="88" spans="1:10" ht="13.5" thickBot="1" x14ac:dyDescent="0.25">
      <c r="A88" s="1">
        <v>17</v>
      </c>
      <c r="B88" s="18" t="s">
        <v>70</v>
      </c>
      <c r="C88" s="55">
        <f>SUM(C87,C73,C68,C75)</f>
        <v>745864690.33289802</v>
      </c>
      <c r="D88" s="55">
        <f>SUM(D87,D73,D68,D75)</f>
        <v>701485741.65399837</v>
      </c>
      <c r="E88" s="55">
        <f>SUM(E87,E73,E68,E75)</f>
        <v>0</v>
      </c>
      <c r="F88" s="55">
        <f>SUM(F87,F73,F68,F75)</f>
        <v>44384621.444019251</v>
      </c>
      <c r="G88" s="55"/>
      <c r="H88" s="55">
        <f>SUM(H87,H73,H68,H75)</f>
        <v>745870363.09801769</v>
      </c>
      <c r="I88" s="36">
        <f>IF(D88&lt;&gt;0,C88/D88,0)</f>
        <v>1.063264220558868</v>
      </c>
    </row>
    <row r="89" spans="1:10" ht="13.5" thickTop="1" x14ac:dyDescent="0.2">
      <c r="H89" s="15"/>
    </row>
    <row r="90" spans="1:10" ht="15" x14ac:dyDescent="0.25">
      <c r="C90" s="56"/>
      <c r="D90" s="16"/>
      <c r="H90" s="15"/>
    </row>
    <row r="91" spans="1:10" x14ac:dyDescent="0.2">
      <c r="H91" s="15"/>
    </row>
    <row r="92" spans="1:10" x14ac:dyDescent="0.2">
      <c r="B92" s="26"/>
    </row>
    <row r="93" spans="1:10" x14ac:dyDescent="0.2">
      <c r="B93" s="41"/>
      <c r="E93" s="15"/>
    </row>
    <row r="94" spans="1:10" hidden="1" x14ac:dyDescent="0.2">
      <c r="B94" s="41"/>
    </row>
    <row r="95" spans="1:10" hidden="1" x14ac:dyDescent="0.2">
      <c r="B95" s="57"/>
    </row>
    <row r="96" spans="1:10" hidden="1" x14ac:dyDescent="0.2"/>
    <row r="97" spans="1:9" x14ac:dyDescent="0.2">
      <c r="I97" s="4" t="s">
        <v>181</v>
      </c>
    </row>
    <row r="98" spans="1:9" x14ac:dyDescent="0.2">
      <c r="I98" s="4" t="s">
        <v>71</v>
      </c>
    </row>
    <row r="99" spans="1:9" x14ac:dyDescent="0.2">
      <c r="I99" s="6"/>
    </row>
    <row r="101" spans="1:9" x14ac:dyDescent="0.2">
      <c r="A101" s="7" t="str">
        <f>+A6</f>
        <v>NEWFOUNDLAND AND LABRADOR HYDRO</v>
      </c>
      <c r="B101" s="7"/>
      <c r="C101" s="7"/>
      <c r="D101" s="7"/>
      <c r="E101" s="7"/>
      <c r="F101" s="7"/>
      <c r="G101" s="7"/>
      <c r="H101" s="7"/>
      <c r="I101" s="7"/>
    </row>
    <row r="102" spans="1:9" x14ac:dyDescent="0.2">
      <c r="A102" s="7" t="str">
        <f>RunName</f>
        <v>2027 Test Year Cost of Service Study</v>
      </c>
      <c r="B102" s="7"/>
      <c r="C102" s="7"/>
      <c r="D102" s="7"/>
      <c r="E102" s="7"/>
      <c r="F102" s="7"/>
      <c r="G102" s="7"/>
      <c r="H102" s="7"/>
      <c r="I102" s="7"/>
    </row>
    <row r="103" spans="1:9" x14ac:dyDescent="0.2">
      <c r="A103" s="7" t="s">
        <v>38</v>
      </c>
      <c r="B103" s="7"/>
      <c r="C103" s="7"/>
      <c r="D103" s="7"/>
      <c r="E103" s="7"/>
      <c r="F103" s="7"/>
      <c r="G103" s="7"/>
      <c r="H103" s="7"/>
      <c r="I103" s="7"/>
    </row>
    <row r="104" spans="1:9" x14ac:dyDescent="0.2">
      <c r="A104" s="7" t="s">
        <v>190</v>
      </c>
      <c r="B104" s="7"/>
      <c r="C104" s="7"/>
      <c r="D104" s="7"/>
      <c r="E104" s="7"/>
      <c r="F104" s="7"/>
      <c r="G104" s="7"/>
      <c r="H104" s="7"/>
      <c r="I104" s="7"/>
    </row>
    <row r="105" spans="1:9" s="1" customFormat="1" x14ac:dyDescent="0.2"/>
    <row r="106" spans="1:9" s="1" customFormat="1" x14ac:dyDescent="0.2">
      <c r="B106" s="1">
        <f t="shared" ref="B106:I106" si="19">MAX(A106)+NoOne</f>
        <v>1</v>
      </c>
      <c r="C106" s="1">
        <f t="shared" si="19"/>
        <v>2</v>
      </c>
      <c r="D106" s="1">
        <f t="shared" si="19"/>
        <v>3</v>
      </c>
      <c r="E106" s="1">
        <f t="shared" si="19"/>
        <v>4</v>
      </c>
      <c r="F106" s="1">
        <f t="shared" si="19"/>
        <v>5</v>
      </c>
      <c r="G106" s="1">
        <f t="shared" si="19"/>
        <v>6</v>
      </c>
      <c r="H106" s="1">
        <v>6</v>
      </c>
      <c r="I106" s="1">
        <f t="shared" si="19"/>
        <v>7</v>
      </c>
    </row>
    <row r="107" spans="1:9" s="1" customFormat="1" x14ac:dyDescent="0.2"/>
    <row r="108" spans="1:9" x14ac:dyDescent="0.2">
      <c r="B108" s="1"/>
      <c r="C108" s="1"/>
      <c r="D108" s="9" t="s">
        <v>7</v>
      </c>
      <c r="E108" s="1"/>
      <c r="F108" s="1"/>
      <c r="H108" s="9" t="s">
        <v>8</v>
      </c>
      <c r="I108" s="1" t="s">
        <v>9</v>
      </c>
    </row>
    <row r="109" spans="1:9" x14ac:dyDescent="0.2">
      <c r="A109" s="1" t="s">
        <v>10</v>
      </c>
      <c r="B109" s="1"/>
      <c r="C109" s="1"/>
      <c r="D109" s="1" t="s">
        <v>11</v>
      </c>
      <c r="E109" s="1" t="s">
        <v>9</v>
      </c>
      <c r="F109" s="1"/>
      <c r="G109" s="9" t="s">
        <v>12</v>
      </c>
      <c r="H109" s="9" t="s">
        <v>13</v>
      </c>
      <c r="I109" s="1" t="s">
        <v>14</v>
      </c>
    </row>
    <row r="110" spans="1:9" x14ac:dyDescent="0.2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45</v>
      </c>
      <c r="F110" s="1" t="s">
        <v>20</v>
      </c>
      <c r="G110" s="1" t="s">
        <v>21</v>
      </c>
      <c r="H110" s="1" t="s">
        <v>18</v>
      </c>
      <c r="I110" s="1" t="s">
        <v>22</v>
      </c>
    </row>
    <row r="111" spans="1:9" x14ac:dyDescent="0.2">
      <c r="B111" s="1"/>
      <c r="C111" s="1"/>
      <c r="D111" s="1"/>
      <c r="E111" s="1"/>
      <c r="F111" s="1"/>
      <c r="H111" s="13" t="s">
        <v>25</v>
      </c>
      <c r="I111" s="11" t="s">
        <v>26</v>
      </c>
    </row>
    <row r="112" spans="1:9" x14ac:dyDescent="0.2">
      <c r="B112" s="1"/>
      <c r="C112" s="1" t="s">
        <v>27</v>
      </c>
      <c r="D112" s="1" t="s">
        <v>27</v>
      </c>
      <c r="E112" s="1" t="s">
        <v>27</v>
      </c>
      <c r="F112" s="1" t="s">
        <v>27</v>
      </c>
      <c r="G112" s="1" t="s">
        <v>27</v>
      </c>
      <c r="H112" s="1" t="s">
        <v>27</v>
      </c>
      <c r="I112" s="1"/>
    </row>
    <row r="115" spans="1:9" x14ac:dyDescent="0.2">
      <c r="B115" s="18" t="s">
        <v>38</v>
      </c>
    </row>
    <row r="116" spans="1:9" ht="15" x14ac:dyDescent="0.25">
      <c r="A116" s="1">
        <f t="shared" ref="A116" si="20">MAX(A113:A115)+NoOne</f>
        <v>1</v>
      </c>
      <c r="B116" s="10" t="s">
        <v>72</v>
      </c>
      <c r="C116" s="52">
        <v>809510.05334059661</v>
      </c>
      <c r="D116" s="16">
        <v>7704844.263737564</v>
      </c>
      <c r="E116" s="16"/>
      <c r="F116" s="16">
        <f>C116-D116</f>
        <v>-6895334.2103969678</v>
      </c>
      <c r="G116" s="16"/>
      <c r="H116" s="16">
        <f t="shared" ref="H116:H126" si="21">SUM(D116,F116)</f>
        <v>809510.05334059615</v>
      </c>
      <c r="I116" s="53">
        <f>IF(D116&lt;&gt;0,C116/D116,0)</f>
        <v>0.10506507667526938</v>
      </c>
    </row>
    <row r="117" spans="1:9" ht="15" x14ac:dyDescent="0.25">
      <c r="A117" s="1">
        <f t="shared" ref="A117" si="22">MAX(A114:A116)+NoOne</f>
        <v>2</v>
      </c>
      <c r="B117" s="10" t="s">
        <v>74</v>
      </c>
      <c r="C117" s="52">
        <v>0</v>
      </c>
      <c r="D117" s="16">
        <v>55464.455893001636</v>
      </c>
      <c r="E117" s="16"/>
      <c r="F117" s="16">
        <f t="shared" ref="F117:F126" si="23">C117-D117</f>
        <v>-55464.455893001636</v>
      </c>
      <c r="G117" s="16"/>
      <c r="H117" s="16">
        <f t="shared" si="21"/>
        <v>0</v>
      </c>
      <c r="I117" s="53">
        <f t="shared" ref="I117:I126" si="24">IF(D117&lt;&gt;0,C117/D117,0)</f>
        <v>0</v>
      </c>
    </row>
    <row r="118" spans="1:9" ht="15" x14ac:dyDescent="0.25">
      <c r="A118" s="1">
        <f t="shared" ref="A118" si="25">MAX(A115:A117)+NoOne</f>
        <v>3</v>
      </c>
      <c r="B118" s="59" t="s">
        <v>76</v>
      </c>
      <c r="C118" s="52">
        <v>54842.660460796527</v>
      </c>
      <c r="D118" s="16">
        <v>367318.76345747465</v>
      </c>
      <c r="E118" s="16"/>
      <c r="F118" s="16">
        <f t="shared" si="23"/>
        <v>-312476.10299667809</v>
      </c>
      <c r="G118" s="16"/>
      <c r="H118" s="16">
        <f t="shared" si="21"/>
        <v>54842.660460796556</v>
      </c>
      <c r="I118" s="53">
        <f t="shared" si="24"/>
        <v>0.14930536067522668</v>
      </c>
    </row>
    <row r="119" spans="1:9" ht="15" x14ac:dyDescent="0.25">
      <c r="A119" s="1">
        <f t="shared" ref="A119" si="26">MAX(A116:A118)+NoOne</f>
        <v>4</v>
      </c>
      <c r="B119" s="2" t="s">
        <v>78</v>
      </c>
      <c r="C119" s="52">
        <v>285054.36288423219</v>
      </c>
      <c r="D119" s="52">
        <v>823424.74077321135</v>
      </c>
      <c r="E119" s="16"/>
      <c r="F119" s="16">
        <f t="shared" si="23"/>
        <v>-538370.37788897916</v>
      </c>
      <c r="G119" s="16"/>
      <c r="H119" s="16">
        <f t="shared" si="21"/>
        <v>285054.36288423219</v>
      </c>
      <c r="I119" s="53">
        <f t="shared" si="24"/>
        <v>0.3461814404757389</v>
      </c>
    </row>
    <row r="120" spans="1:9" ht="15" x14ac:dyDescent="0.25">
      <c r="A120" s="1">
        <f t="shared" ref="A120" si="27">MAX(A117:A119)+NoOne</f>
        <v>5</v>
      </c>
      <c r="B120" s="10" t="s">
        <v>80</v>
      </c>
      <c r="C120" s="52">
        <v>535299.34273159155</v>
      </c>
      <c r="D120" s="52">
        <v>1290296.0560981249</v>
      </c>
      <c r="E120" s="16"/>
      <c r="F120" s="16">
        <f t="shared" si="23"/>
        <v>-754996.7133665334</v>
      </c>
      <c r="G120" s="16"/>
      <c r="H120" s="16">
        <f t="shared" si="21"/>
        <v>535299.34273159155</v>
      </c>
      <c r="I120" s="53">
        <f t="shared" si="24"/>
        <v>0.4148655188099582</v>
      </c>
    </row>
    <row r="121" spans="1:9" ht="15" x14ac:dyDescent="0.25">
      <c r="A121" s="1">
        <f t="shared" ref="A121" si="28">MAX(A118:A120)+NoOne</f>
        <v>6</v>
      </c>
      <c r="B121" s="10" t="s">
        <v>82</v>
      </c>
      <c r="C121" s="52">
        <v>0</v>
      </c>
      <c r="D121" s="16">
        <v>0</v>
      </c>
      <c r="E121" s="16"/>
      <c r="F121" s="16">
        <f t="shared" si="23"/>
        <v>0</v>
      </c>
      <c r="G121" s="16"/>
      <c r="H121" s="16">
        <f t="shared" si="21"/>
        <v>0</v>
      </c>
      <c r="I121" s="53">
        <f t="shared" si="24"/>
        <v>0</v>
      </c>
    </row>
    <row r="122" spans="1:9" ht="15" x14ac:dyDescent="0.25">
      <c r="A122" s="1">
        <f t="shared" ref="A122" si="29">MAX(A119:A121)+NoOne</f>
        <v>7</v>
      </c>
      <c r="B122" s="2" t="s">
        <v>65</v>
      </c>
      <c r="C122" s="52">
        <v>0</v>
      </c>
      <c r="D122" s="16">
        <v>0</v>
      </c>
      <c r="E122" s="16"/>
      <c r="F122" s="16">
        <f t="shared" si="23"/>
        <v>0</v>
      </c>
      <c r="G122" s="16"/>
      <c r="H122" s="16">
        <f t="shared" si="21"/>
        <v>0</v>
      </c>
      <c r="I122" s="53">
        <f t="shared" si="24"/>
        <v>0</v>
      </c>
    </row>
    <row r="123" spans="1:9" ht="15" hidden="1" x14ac:dyDescent="0.25">
      <c r="A123" s="1">
        <f t="shared" ref="A123" si="30">MAX(A120:A122)+NoOne</f>
        <v>8</v>
      </c>
      <c r="B123" s="10" t="s">
        <v>85</v>
      </c>
      <c r="C123" s="52">
        <v>0</v>
      </c>
      <c r="D123" s="16">
        <v>0</v>
      </c>
      <c r="E123" s="16"/>
      <c r="F123" s="16">
        <f t="shared" si="23"/>
        <v>0</v>
      </c>
      <c r="G123" s="16"/>
      <c r="H123" s="16">
        <f t="shared" si="21"/>
        <v>0</v>
      </c>
      <c r="I123" s="53">
        <f t="shared" si="24"/>
        <v>0</v>
      </c>
    </row>
    <row r="124" spans="1:9" ht="15" hidden="1" x14ac:dyDescent="0.25">
      <c r="A124" s="1">
        <f t="shared" ref="A124" si="31">MAX(A121:A123)+NoOne</f>
        <v>9</v>
      </c>
      <c r="B124" s="10" t="s">
        <v>87</v>
      </c>
      <c r="C124" s="52">
        <v>0</v>
      </c>
      <c r="D124" s="16">
        <v>0</v>
      </c>
      <c r="E124" s="16"/>
      <c r="F124" s="16">
        <f t="shared" si="23"/>
        <v>0</v>
      </c>
      <c r="G124" s="16"/>
      <c r="H124" s="16">
        <f t="shared" si="21"/>
        <v>0</v>
      </c>
      <c r="I124" s="53">
        <f t="shared" si="24"/>
        <v>0</v>
      </c>
    </row>
    <row r="125" spans="1:9" ht="15" x14ac:dyDescent="0.25">
      <c r="A125" s="1">
        <v>8</v>
      </c>
      <c r="B125" s="10" t="s">
        <v>67</v>
      </c>
      <c r="C125" s="52">
        <v>26858.520479999981</v>
      </c>
      <c r="D125" s="52">
        <v>163053.22773518122</v>
      </c>
      <c r="E125" s="16"/>
      <c r="F125" s="16">
        <f t="shared" si="23"/>
        <v>-136194.70725518125</v>
      </c>
      <c r="G125" s="16"/>
      <c r="H125" s="16">
        <f t="shared" si="21"/>
        <v>26858.520479999977</v>
      </c>
      <c r="I125" s="53">
        <f t="shared" si="24"/>
        <v>0.16472240907503879</v>
      </c>
    </row>
    <row r="126" spans="1:9" ht="15" x14ac:dyDescent="0.25">
      <c r="A126" s="1">
        <v>9</v>
      </c>
      <c r="B126" s="59" t="s">
        <v>90</v>
      </c>
      <c r="C126" s="52">
        <v>6384</v>
      </c>
      <c r="D126" s="16">
        <v>0</v>
      </c>
      <c r="E126" s="16"/>
      <c r="F126" s="16">
        <f t="shared" si="23"/>
        <v>6384</v>
      </c>
      <c r="G126" s="16"/>
      <c r="H126" s="16">
        <f t="shared" si="21"/>
        <v>6384</v>
      </c>
      <c r="I126" s="53">
        <f t="shared" si="24"/>
        <v>0</v>
      </c>
    </row>
    <row r="127" spans="1:9" x14ac:dyDescent="0.2">
      <c r="B127" s="10"/>
      <c r="C127" s="37"/>
      <c r="D127" s="37"/>
      <c r="E127" s="37"/>
      <c r="F127" s="43"/>
      <c r="H127" s="37"/>
      <c r="I127" s="54"/>
    </row>
    <row r="128" spans="1:9" ht="17.25" thickBot="1" x14ac:dyDescent="0.35">
      <c r="A128" s="1">
        <v>10</v>
      </c>
      <c r="B128" s="60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54"/>
    </row>
    <row r="135" spans="1:9" x14ac:dyDescent="0.2">
      <c r="I135" s="4" t="s">
        <v>181</v>
      </c>
    </row>
    <row r="136" spans="1:9" x14ac:dyDescent="0.2">
      <c r="I136" s="4" t="s">
        <v>93</v>
      </c>
    </row>
    <row r="137" spans="1:9" x14ac:dyDescent="0.2">
      <c r="I137" s="6"/>
    </row>
    <row r="139" spans="1:9" x14ac:dyDescent="0.2">
      <c r="A139" s="7" t="str">
        <f>+A6</f>
        <v>NEWFOUNDLAND AND LABRADOR HYDRO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">
      <c r="A140" s="7" t="str">
        <f>RunName</f>
        <v>2027 Test Year Cost of Service Study</v>
      </c>
      <c r="B140" s="7"/>
      <c r="C140" s="7"/>
      <c r="D140" s="7"/>
      <c r="E140" s="7"/>
      <c r="F140" s="7"/>
      <c r="G140" s="7"/>
      <c r="H140" s="7"/>
      <c r="I140" s="7"/>
    </row>
    <row r="141" spans="1:9" x14ac:dyDescent="0.2">
      <c r="A141" s="7" t="s">
        <v>39</v>
      </c>
      <c r="B141" s="7"/>
      <c r="C141" s="7"/>
      <c r="D141" s="7"/>
      <c r="E141" s="7"/>
      <c r="F141" s="7"/>
      <c r="G141" s="7"/>
      <c r="H141" s="7"/>
      <c r="I141" s="7"/>
    </row>
    <row r="142" spans="1:9" x14ac:dyDescent="0.2">
      <c r="A142" s="7" t="s">
        <v>190</v>
      </c>
      <c r="B142" s="7"/>
      <c r="C142" s="7"/>
      <c r="D142" s="7"/>
      <c r="E142" s="7"/>
      <c r="F142" s="7"/>
      <c r="G142" s="7"/>
      <c r="H142" s="7"/>
      <c r="I142" s="7"/>
    </row>
    <row r="143" spans="1:9" s="1" customFormat="1" x14ac:dyDescent="0.2"/>
    <row r="144" spans="1:9" s="1" customFormat="1" x14ac:dyDescent="0.2">
      <c r="B144" s="1">
        <f t="shared" ref="B144:I144" si="32">MAX(A144)+NoOne</f>
        <v>1</v>
      </c>
      <c r="C144" s="1">
        <f t="shared" si="32"/>
        <v>2</v>
      </c>
      <c r="D144" s="1">
        <f t="shared" si="32"/>
        <v>3</v>
      </c>
      <c r="E144" s="1">
        <f t="shared" si="32"/>
        <v>4</v>
      </c>
      <c r="F144" s="1">
        <f t="shared" si="32"/>
        <v>5</v>
      </c>
      <c r="G144" s="1">
        <f t="shared" si="32"/>
        <v>6</v>
      </c>
      <c r="H144" s="1">
        <v>6</v>
      </c>
      <c r="I144" s="1">
        <f t="shared" si="32"/>
        <v>7</v>
      </c>
    </row>
    <row r="145" spans="1:9" s="1" customFormat="1" x14ac:dyDescent="0.2"/>
    <row r="146" spans="1:9" x14ac:dyDescent="0.2">
      <c r="B146" s="1"/>
      <c r="C146" s="1"/>
      <c r="D146" s="9" t="s">
        <v>7</v>
      </c>
      <c r="E146" s="1"/>
      <c r="F146" s="1"/>
      <c r="H146" s="9" t="s">
        <v>8</v>
      </c>
      <c r="I146" s="1" t="s">
        <v>9</v>
      </c>
    </row>
    <row r="147" spans="1:9" x14ac:dyDescent="0.2">
      <c r="A147" s="1" t="s">
        <v>10</v>
      </c>
      <c r="B147" s="1"/>
      <c r="C147" s="1"/>
      <c r="D147" s="1" t="s">
        <v>11</v>
      </c>
      <c r="E147" s="1" t="s">
        <v>9</v>
      </c>
      <c r="F147" s="1"/>
      <c r="G147" s="9" t="s">
        <v>12</v>
      </c>
      <c r="H147" s="9" t="s">
        <v>13</v>
      </c>
      <c r="I147" s="1" t="s">
        <v>14</v>
      </c>
    </row>
    <row r="148" spans="1:9" x14ac:dyDescent="0.2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45</v>
      </c>
      <c r="F148" s="1" t="s">
        <v>20</v>
      </c>
      <c r="G148" s="1" t="s">
        <v>21</v>
      </c>
      <c r="H148" s="1" t="s">
        <v>18</v>
      </c>
      <c r="I148" s="1" t="s">
        <v>22</v>
      </c>
    </row>
    <row r="149" spans="1:9" x14ac:dyDescent="0.2">
      <c r="B149" s="1"/>
      <c r="C149" s="1"/>
      <c r="D149" s="1"/>
      <c r="E149" s="1"/>
      <c r="F149" s="1"/>
      <c r="H149" s="13" t="s">
        <v>25</v>
      </c>
      <c r="I149" s="11" t="s">
        <v>26</v>
      </c>
    </row>
    <row r="150" spans="1:9" x14ac:dyDescent="0.2">
      <c r="B150" s="1"/>
      <c r="C150" s="1" t="s">
        <v>27</v>
      </c>
      <c r="D150" s="1" t="s">
        <v>27</v>
      </c>
      <c r="E150" s="1" t="s">
        <v>27</v>
      </c>
      <c r="F150" s="1" t="s">
        <v>27</v>
      </c>
      <c r="G150" s="1" t="s">
        <v>27</v>
      </c>
      <c r="H150" s="1" t="s">
        <v>27</v>
      </c>
      <c r="I150" s="1"/>
    </row>
    <row r="153" spans="1:9" x14ac:dyDescent="0.2">
      <c r="B153" s="18" t="s">
        <v>39</v>
      </c>
    </row>
    <row r="154" spans="1:9" ht="15" x14ac:dyDescent="0.25">
      <c r="A154" s="1">
        <f t="shared" ref="A154" si="33">MAX(A151:A153)+NoOne</f>
        <v>1</v>
      </c>
      <c r="B154" s="10" t="s">
        <v>72</v>
      </c>
      <c r="C154" s="52">
        <v>4669502.3740669573</v>
      </c>
      <c r="D154" s="16">
        <v>25171515.047610119</v>
      </c>
      <c r="E154" s="16"/>
      <c r="F154" s="16">
        <f>C154-D154</f>
        <v>-20502012.673543163</v>
      </c>
      <c r="G154" s="16"/>
      <c r="H154" s="16">
        <f t="shared" ref="H154:H164" si="34">SUM(D154,F154)</f>
        <v>4669502.3740669563</v>
      </c>
      <c r="I154" s="53">
        <f>IF(D154&lt;&gt;0,C154/D154,0)</f>
        <v>0.18550740252364339</v>
      </c>
    </row>
    <row r="155" spans="1:9" ht="15" x14ac:dyDescent="0.25">
      <c r="A155" s="1">
        <f t="shared" ref="A155" si="35">MAX(A152:A154)+NoOne</f>
        <v>2</v>
      </c>
      <c r="B155" s="10" t="s">
        <v>74</v>
      </c>
      <c r="C155" s="52">
        <v>945103.9988196888</v>
      </c>
      <c r="D155" s="16">
        <v>894392.75602439465</v>
      </c>
      <c r="E155" s="16"/>
      <c r="F155" s="16">
        <f t="shared" ref="F155:F163" si="36">C155-D155</f>
        <v>50711.242795294151</v>
      </c>
      <c r="G155" s="16"/>
      <c r="H155" s="16">
        <f t="shared" si="34"/>
        <v>945103.9988196888</v>
      </c>
      <c r="I155" s="53">
        <f t="shared" ref="I155:I164" si="37">IF(D155&lt;&gt;0,C155/D155,0)</f>
        <v>1.0566990759414323</v>
      </c>
    </row>
    <row r="156" spans="1:9" ht="15" x14ac:dyDescent="0.25">
      <c r="A156" s="1">
        <f t="shared" ref="A156" si="38">MAX(A153:A155)+NoOne</f>
        <v>3</v>
      </c>
      <c r="B156" s="59" t="s">
        <v>76</v>
      </c>
      <c r="C156" s="52">
        <v>328741.89270779031</v>
      </c>
      <c r="D156" s="16">
        <v>1337649.2549823974</v>
      </c>
      <c r="E156" s="16"/>
      <c r="F156" s="16">
        <f t="shared" si="36"/>
        <v>-1008907.3622746072</v>
      </c>
      <c r="G156" s="16"/>
      <c r="H156" s="16">
        <f t="shared" si="34"/>
        <v>328741.89270779025</v>
      </c>
      <c r="I156" s="53">
        <f t="shared" si="37"/>
        <v>0.24576090592007718</v>
      </c>
    </row>
    <row r="157" spans="1:9" ht="15" x14ac:dyDescent="0.25">
      <c r="A157" s="1">
        <f t="shared" ref="A157" si="39">MAX(A154:A156)+NoOne</f>
        <v>4</v>
      </c>
      <c r="B157" s="2" t="s">
        <v>78</v>
      </c>
      <c r="C157" s="52">
        <v>1505529.9763934463</v>
      </c>
      <c r="D157" s="16">
        <v>3692362.2730602482</v>
      </c>
      <c r="E157" s="16"/>
      <c r="F157" s="16">
        <f t="shared" si="36"/>
        <v>-2186832.2966668019</v>
      </c>
      <c r="G157" s="16"/>
      <c r="H157" s="16">
        <f t="shared" si="34"/>
        <v>1505529.9763934463</v>
      </c>
      <c r="I157" s="53">
        <f t="shared" si="37"/>
        <v>0.40774167458537475</v>
      </c>
    </row>
    <row r="158" spans="1:9" ht="15" x14ac:dyDescent="0.25">
      <c r="A158" s="1">
        <f t="shared" ref="A158" si="40">MAX(A155:A157)+NoOne</f>
        <v>5</v>
      </c>
      <c r="B158" s="10" t="s">
        <v>80</v>
      </c>
      <c r="C158" s="52">
        <v>3760678.8175117802</v>
      </c>
      <c r="D158" s="16">
        <v>9555598.3239415344</v>
      </c>
      <c r="E158" s="16"/>
      <c r="F158" s="16">
        <f t="shared" si="36"/>
        <v>-5794919.5064297542</v>
      </c>
      <c r="G158" s="16"/>
      <c r="H158" s="16">
        <f t="shared" si="34"/>
        <v>3760678.8175117802</v>
      </c>
      <c r="I158" s="53">
        <f t="shared" si="37"/>
        <v>0.39355764966484685</v>
      </c>
    </row>
    <row r="159" spans="1:9" ht="15" x14ac:dyDescent="0.25">
      <c r="A159" s="1">
        <f t="shared" ref="A159" si="41">MAX(A156:A158)+NoOne</f>
        <v>6</v>
      </c>
      <c r="B159" s="10" t="s">
        <v>82</v>
      </c>
      <c r="C159" s="52">
        <v>364087.48779334419</v>
      </c>
      <c r="D159" s="16">
        <v>1830406.5511158232</v>
      </c>
      <c r="E159" s="16"/>
      <c r="F159" s="16">
        <f t="shared" si="36"/>
        <v>-1466319.0633224789</v>
      </c>
      <c r="G159" s="16"/>
      <c r="H159" s="16">
        <f t="shared" si="34"/>
        <v>364087.48779334431</v>
      </c>
      <c r="I159" s="53">
        <f t="shared" si="37"/>
        <v>0.19891072153964648</v>
      </c>
    </row>
    <row r="160" spans="1:9" ht="15" x14ac:dyDescent="0.25">
      <c r="A160" s="1">
        <f t="shared" ref="A160" si="42">MAX(A157:A159)+NoOne</f>
        <v>7</v>
      </c>
      <c r="B160" s="2" t="s">
        <v>65</v>
      </c>
      <c r="C160" s="52">
        <v>245159.76993788074</v>
      </c>
      <c r="D160" s="16">
        <v>1373674.8775542325</v>
      </c>
      <c r="E160" s="16"/>
      <c r="F160" s="16">
        <f t="shared" si="36"/>
        <v>-1128515.1076163517</v>
      </c>
      <c r="G160" s="16"/>
      <c r="H160" s="16">
        <f t="shared" si="34"/>
        <v>245159.7699378808</v>
      </c>
      <c r="I160" s="53">
        <f t="shared" si="37"/>
        <v>0.17847001058531178</v>
      </c>
    </row>
    <row r="161" spans="1:9" ht="15" hidden="1" x14ac:dyDescent="0.25">
      <c r="A161" s="1">
        <f t="shared" ref="A161" si="43">MAX(A158:A160)+NoOne</f>
        <v>8</v>
      </c>
      <c r="B161" s="10" t="s">
        <v>85</v>
      </c>
      <c r="C161" s="52">
        <v>0</v>
      </c>
      <c r="D161" s="16">
        <v>0</v>
      </c>
      <c r="E161" s="16"/>
      <c r="F161" s="16">
        <f t="shared" si="36"/>
        <v>0</v>
      </c>
      <c r="G161" s="16"/>
      <c r="H161" s="16">
        <f t="shared" si="34"/>
        <v>0</v>
      </c>
      <c r="I161" s="53">
        <f t="shared" si="37"/>
        <v>0</v>
      </c>
    </row>
    <row r="162" spans="1:9" ht="15" hidden="1" x14ac:dyDescent="0.25">
      <c r="A162" s="1">
        <f t="shared" ref="A162" si="44">MAX(A159:A161)+NoOne</f>
        <v>9</v>
      </c>
      <c r="B162" s="10" t="s">
        <v>87</v>
      </c>
      <c r="C162" s="52">
        <v>0</v>
      </c>
      <c r="D162" s="16">
        <v>0</v>
      </c>
      <c r="E162" s="16"/>
      <c r="F162" s="16">
        <f t="shared" si="36"/>
        <v>0</v>
      </c>
      <c r="G162" s="16"/>
      <c r="H162" s="16">
        <f t="shared" si="34"/>
        <v>0</v>
      </c>
      <c r="I162" s="53">
        <f t="shared" si="37"/>
        <v>0</v>
      </c>
    </row>
    <row r="163" spans="1:9" ht="15" x14ac:dyDescent="0.25">
      <c r="A163" s="1">
        <v>8</v>
      </c>
      <c r="B163" s="10" t="s">
        <v>67</v>
      </c>
      <c r="C163" s="52">
        <v>144154.86624000021</v>
      </c>
      <c r="D163" s="16">
        <v>309889.10472647514</v>
      </c>
      <c r="E163" s="16"/>
      <c r="F163" s="16">
        <f t="shared" si="36"/>
        <v>-165734.23848647493</v>
      </c>
      <c r="G163" s="16"/>
      <c r="H163" s="16">
        <f t="shared" si="34"/>
        <v>144154.86624000021</v>
      </c>
      <c r="I163" s="53">
        <f t="shared" si="37"/>
        <v>0.46518210560270934</v>
      </c>
    </row>
    <row r="164" spans="1:9" ht="15" x14ac:dyDescent="0.25">
      <c r="A164" s="1">
        <v>9</v>
      </c>
      <c r="B164" s="59" t="s">
        <v>90</v>
      </c>
      <c r="C164" s="52">
        <v>6384</v>
      </c>
      <c r="D164" s="16">
        <v>0</v>
      </c>
      <c r="E164" s="16"/>
      <c r="F164" s="16">
        <f>C164-D164</f>
        <v>6384</v>
      </c>
      <c r="G164" s="16"/>
      <c r="H164" s="16">
        <f t="shared" si="34"/>
        <v>6384</v>
      </c>
      <c r="I164" s="53">
        <f t="shared" si="37"/>
        <v>0</v>
      </c>
    </row>
    <row r="165" spans="1:9" x14ac:dyDescent="0.2">
      <c r="B165" s="10"/>
      <c r="C165" s="37"/>
      <c r="D165" s="37"/>
      <c r="E165" s="37"/>
      <c r="F165" s="43"/>
      <c r="H165" s="37"/>
      <c r="I165" s="54"/>
    </row>
    <row r="166" spans="1:9" ht="17.25" thickBot="1" x14ac:dyDescent="0.35">
      <c r="A166" s="1">
        <v>10</v>
      </c>
      <c r="B166" s="60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 t="shared" ref="F166" si="45"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9" ht="13.5" thickTop="1" x14ac:dyDescent="0.2"/>
    <row r="173" spans="1:9" x14ac:dyDescent="0.2">
      <c r="I173" s="4" t="s">
        <v>181</v>
      </c>
    </row>
    <row r="174" spans="1:9" x14ac:dyDescent="0.2">
      <c r="I174" s="4" t="s">
        <v>105</v>
      </c>
    </row>
    <row r="175" spans="1:9" x14ac:dyDescent="0.2">
      <c r="I175" s="6"/>
    </row>
    <row r="177" spans="1:9" x14ac:dyDescent="0.2">
      <c r="A177" s="7" t="str">
        <f>+A6</f>
        <v>NEWFOUNDLAND AND LABRADOR HYDRO</v>
      </c>
      <c r="B177" s="7"/>
      <c r="C177" s="7"/>
      <c r="D177" s="7"/>
      <c r="E177" s="7"/>
      <c r="F177" s="7"/>
      <c r="G177" s="7"/>
      <c r="H177" s="7"/>
      <c r="I177" s="7"/>
    </row>
    <row r="178" spans="1:9" x14ac:dyDescent="0.2">
      <c r="A178" s="7" t="str">
        <f>RunName</f>
        <v>2027 Test Year Cost of Service Study</v>
      </c>
      <c r="B178" s="7"/>
      <c r="C178" s="7"/>
      <c r="D178" s="7"/>
      <c r="E178" s="7"/>
      <c r="F178" s="7"/>
      <c r="G178" s="7"/>
      <c r="H178" s="7"/>
      <c r="I178" s="7"/>
    </row>
    <row r="179" spans="1:9" x14ac:dyDescent="0.2">
      <c r="A179" s="7" t="s">
        <v>40</v>
      </c>
      <c r="B179" s="7"/>
      <c r="C179" s="7"/>
      <c r="D179" s="7"/>
      <c r="E179" s="7"/>
      <c r="F179" s="7"/>
      <c r="G179" s="7"/>
      <c r="H179" s="7"/>
      <c r="I179" s="7"/>
    </row>
    <row r="180" spans="1:9" x14ac:dyDescent="0.2">
      <c r="A180" s="7" t="s">
        <v>190</v>
      </c>
      <c r="B180" s="7"/>
      <c r="C180" s="7"/>
      <c r="D180" s="7"/>
      <c r="E180" s="7"/>
      <c r="F180" s="7"/>
      <c r="G180" s="7"/>
      <c r="H180" s="7"/>
      <c r="I180" s="7"/>
    </row>
    <row r="181" spans="1:9" s="1" customFormat="1" x14ac:dyDescent="0.2"/>
    <row r="182" spans="1:9" s="1" customFormat="1" x14ac:dyDescent="0.2">
      <c r="B182" s="1">
        <f t="shared" ref="B182:I182" si="46">MAX(A182)+NoOne</f>
        <v>1</v>
      </c>
      <c r="C182" s="1">
        <f t="shared" si="46"/>
        <v>2</v>
      </c>
      <c r="D182" s="1">
        <f t="shared" si="46"/>
        <v>3</v>
      </c>
      <c r="E182" s="1">
        <f t="shared" si="46"/>
        <v>4</v>
      </c>
      <c r="F182" s="1">
        <f t="shared" si="46"/>
        <v>5</v>
      </c>
      <c r="G182" s="1">
        <f t="shared" si="46"/>
        <v>6</v>
      </c>
      <c r="H182" s="1">
        <v>6</v>
      </c>
      <c r="I182" s="1">
        <f t="shared" si="46"/>
        <v>7</v>
      </c>
    </row>
    <row r="183" spans="1:9" s="1" customFormat="1" x14ac:dyDescent="0.2"/>
    <row r="184" spans="1:9" x14ac:dyDescent="0.2">
      <c r="B184" s="1"/>
      <c r="C184" s="1"/>
      <c r="D184" s="9" t="s">
        <v>7</v>
      </c>
      <c r="E184" s="1"/>
      <c r="F184" s="1"/>
      <c r="H184" s="9" t="s">
        <v>8</v>
      </c>
      <c r="I184" s="1" t="s">
        <v>9</v>
      </c>
    </row>
    <row r="185" spans="1:9" x14ac:dyDescent="0.2">
      <c r="A185" s="1" t="s">
        <v>10</v>
      </c>
      <c r="B185" s="1"/>
      <c r="C185" s="1"/>
      <c r="D185" s="1" t="s">
        <v>11</v>
      </c>
      <c r="E185" s="1" t="s">
        <v>9</v>
      </c>
      <c r="F185" s="1"/>
      <c r="G185" s="9" t="s">
        <v>12</v>
      </c>
      <c r="H185" s="9" t="s">
        <v>13</v>
      </c>
      <c r="I185" s="1" t="s">
        <v>14</v>
      </c>
    </row>
    <row r="186" spans="1:9" ht="13.5" customHeight="1" x14ac:dyDescent="0.2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45</v>
      </c>
      <c r="F186" s="1" t="s">
        <v>20</v>
      </c>
      <c r="G186" s="1" t="s">
        <v>21</v>
      </c>
      <c r="H186" s="1" t="s">
        <v>18</v>
      </c>
      <c r="I186" s="1" t="s">
        <v>22</v>
      </c>
    </row>
    <row r="187" spans="1:9" ht="13.5" customHeight="1" x14ac:dyDescent="0.2">
      <c r="B187" s="1"/>
      <c r="C187" s="1"/>
      <c r="D187" s="1"/>
      <c r="E187" s="1"/>
      <c r="F187" s="1"/>
      <c r="H187" s="13" t="s">
        <v>25</v>
      </c>
      <c r="I187" s="11" t="s">
        <v>26</v>
      </c>
    </row>
    <row r="188" spans="1:9" ht="13.5" customHeight="1" x14ac:dyDescent="0.2">
      <c r="C188" s="1" t="s">
        <v>27</v>
      </c>
      <c r="D188" s="1" t="s">
        <v>27</v>
      </c>
      <c r="E188" s="1" t="s">
        <v>27</v>
      </c>
      <c r="F188" s="1" t="s">
        <v>27</v>
      </c>
      <c r="G188" s="1" t="s">
        <v>27</v>
      </c>
      <c r="H188" s="1" t="s">
        <v>27</v>
      </c>
    </row>
    <row r="190" spans="1:9" x14ac:dyDescent="0.2">
      <c r="B190" s="18" t="s">
        <v>40</v>
      </c>
    </row>
    <row r="191" spans="1:9" ht="15" x14ac:dyDescent="0.25">
      <c r="A191" s="1">
        <f t="shared" ref="A191" si="47">MAX(A188:A190)+NoOne</f>
        <v>1</v>
      </c>
      <c r="B191" s="2" t="s">
        <v>53</v>
      </c>
      <c r="C191" s="52">
        <v>828511.29480396374</v>
      </c>
      <c r="D191" s="16">
        <v>2224303.689135131</v>
      </c>
      <c r="E191" s="16"/>
      <c r="F191" s="16">
        <f>C191-D191</f>
        <v>-1395792.3943311672</v>
      </c>
      <c r="G191" s="16"/>
      <c r="H191" s="16">
        <f t="shared" ref="H191:H196" si="48">SUM(D191,F191)</f>
        <v>828511.29480396374</v>
      </c>
      <c r="I191" s="53">
        <f t="shared" ref="I191:I196" si="49">IF(D191&lt;&gt;0,C191/D191,0)</f>
        <v>0.37248119438497679</v>
      </c>
    </row>
    <row r="192" spans="1:9" ht="15" x14ac:dyDescent="0.25">
      <c r="A192" s="1">
        <f t="shared" ref="A192" si="50">MAX(A189:A191)+NoOne</f>
        <v>2</v>
      </c>
      <c r="B192" s="2" t="s">
        <v>55</v>
      </c>
      <c r="C192" s="52">
        <v>1782546.8304509185</v>
      </c>
      <c r="D192" s="16">
        <v>4421636.5928514004</v>
      </c>
      <c r="E192" s="16"/>
      <c r="F192" s="16">
        <f t="shared" ref="F192:F198" si="51">C192-D192</f>
        <v>-2639089.7624004818</v>
      </c>
      <c r="G192" s="16"/>
      <c r="H192" s="16">
        <f t="shared" si="48"/>
        <v>1782546.8304509185</v>
      </c>
      <c r="I192" s="53">
        <f t="shared" si="49"/>
        <v>0.40314186682207631</v>
      </c>
    </row>
    <row r="193" spans="1:9" ht="15" x14ac:dyDescent="0.25">
      <c r="A193" s="1">
        <f t="shared" ref="A193" si="52">MAX(A190:A192)+NoOne</f>
        <v>3</v>
      </c>
      <c r="B193" s="10" t="s">
        <v>59</v>
      </c>
      <c r="C193" s="52">
        <v>1046117.9889364933</v>
      </c>
      <c r="D193" s="16">
        <v>2332949.6198429321</v>
      </c>
      <c r="E193" s="16"/>
      <c r="F193" s="16">
        <f t="shared" si="51"/>
        <v>-1286831.6309064389</v>
      </c>
      <c r="G193" s="16"/>
      <c r="H193" s="16">
        <f t="shared" si="48"/>
        <v>1046117.9889364932</v>
      </c>
      <c r="I193" s="53">
        <f t="shared" si="49"/>
        <v>0.44841002139039937</v>
      </c>
    </row>
    <row r="194" spans="1:9" ht="15" x14ac:dyDescent="0.25">
      <c r="A194" s="1">
        <f t="shared" ref="A194" si="53">MAX(A191:A193)+NoOne</f>
        <v>4</v>
      </c>
      <c r="B194" s="2" t="s">
        <v>61</v>
      </c>
      <c r="C194" s="52">
        <v>0</v>
      </c>
      <c r="D194" s="16">
        <v>0</v>
      </c>
      <c r="E194" s="16"/>
      <c r="F194" s="16">
        <f t="shared" si="51"/>
        <v>0</v>
      </c>
      <c r="G194" s="16"/>
      <c r="H194" s="16">
        <f t="shared" si="48"/>
        <v>0</v>
      </c>
      <c r="I194" s="53">
        <f t="shared" si="49"/>
        <v>0</v>
      </c>
    </row>
    <row r="195" spans="1:9" ht="15" x14ac:dyDescent="0.25">
      <c r="A195" s="1">
        <f t="shared" ref="A195" si="54">MAX(A192:A194)+NoOne</f>
        <v>5</v>
      </c>
      <c r="B195" s="2" t="s">
        <v>63</v>
      </c>
      <c r="C195" s="52">
        <v>354037.29560906265</v>
      </c>
      <c r="D195" s="16">
        <v>690869.19849230337</v>
      </c>
      <c r="E195" s="16"/>
      <c r="F195" s="16">
        <f t="shared" si="51"/>
        <v>-336831.90288324072</v>
      </c>
      <c r="G195" s="16"/>
      <c r="H195" s="16">
        <f t="shared" si="48"/>
        <v>354037.29560906265</v>
      </c>
      <c r="I195" s="53">
        <f t="shared" si="49"/>
        <v>0.51245199001733588</v>
      </c>
    </row>
    <row r="196" spans="1:9" ht="15" x14ac:dyDescent="0.25">
      <c r="A196" s="1">
        <f t="shared" ref="A196" si="55">MAX(A193:A195)+NoOne</f>
        <v>6</v>
      </c>
      <c r="B196" s="2" t="s">
        <v>67</v>
      </c>
      <c r="C196" s="52">
        <v>65923.096800000043</v>
      </c>
      <c r="D196" s="16">
        <v>88736.764789395194</v>
      </c>
      <c r="E196" s="63"/>
      <c r="F196" s="63">
        <f t="shared" si="51"/>
        <v>-22813.667989395151</v>
      </c>
      <c r="G196" s="16"/>
      <c r="H196" s="63">
        <f t="shared" si="48"/>
        <v>65923.096800000043</v>
      </c>
      <c r="I196" s="53">
        <f t="shared" si="49"/>
        <v>0.74290624586618259</v>
      </c>
    </row>
    <row r="197" spans="1:9" x14ac:dyDescent="0.2">
      <c r="C197" s="37"/>
      <c r="D197" s="37"/>
      <c r="E197" s="37"/>
      <c r="F197" s="43"/>
      <c r="H197" s="37"/>
      <c r="I197" s="54"/>
    </row>
    <row r="198" spans="1:9" ht="13.5" thickBot="1" x14ac:dyDescent="0.25">
      <c r="A198" s="1">
        <v>7</v>
      </c>
      <c r="B198" s="18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 t="shared" si="51"/>
        <v>-5681359.3585107233</v>
      </c>
      <c r="G198" s="61"/>
      <c r="H198" s="64">
        <f>SUM(H191:H196)</f>
        <v>4077136.5066004382</v>
      </c>
      <c r="I198" s="62">
        <f>IF(D198&lt;&gt;0,C198/D198,0)</f>
        <v>0.41780378482068403</v>
      </c>
    </row>
    <row r="199" spans="1:9" ht="13.5" thickTop="1" x14ac:dyDescent="0.2"/>
    <row r="205" spans="1:9" x14ac:dyDescent="0.2">
      <c r="I205" s="4" t="s">
        <v>181</v>
      </c>
    </row>
    <row r="206" spans="1:9" x14ac:dyDescent="0.2">
      <c r="I206" s="4" t="s">
        <v>113</v>
      </c>
    </row>
    <row r="207" spans="1:9" x14ac:dyDescent="0.2">
      <c r="I207" s="6"/>
    </row>
    <row r="208" spans="1:9" x14ac:dyDescent="0.2">
      <c r="A208" s="7" t="str">
        <f>+A6</f>
        <v>NEWFOUNDLAND AND LABRADOR HYDRO</v>
      </c>
      <c r="B208" s="7"/>
      <c r="C208" s="7"/>
      <c r="D208" s="7"/>
      <c r="E208" s="7"/>
      <c r="F208" s="7"/>
      <c r="G208" s="7"/>
      <c r="H208" s="7"/>
      <c r="I208" s="7"/>
    </row>
    <row r="209" spans="1:10" x14ac:dyDescent="0.2">
      <c r="A209" s="7" t="str">
        <f>RunName</f>
        <v>2027 Test Year Cost of Service Study</v>
      </c>
      <c r="B209" s="7"/>
      <c r="C209" s="7"/>
      <c r="D209" s="7"/>
      <c r="E209" s="7"/>
      <c r="F209" s="7"/>
      <c r="G209" s="7"/>
      <c r="H209" s="7"/>
      <c r="I209" s="7"/>
    </row>
    <row r="210" spans="1:10" x14ac:dyDescent="0.2">
      <c r="A210" s="7" t="s">
        <v>114</v>
      </c>
      <c r="B210" s="7"/>
      <c r="C210" s="7"/>
      <c r="D210" s="7"/>
      <c r="E210" s="7"/>
      <c r="F210" s="7"/>
      <c r="G210" s="7"/>
      <c r="H210" s="7"/>
      <c r="I210" s="7"/>
    </row>
    <row r="211" spans="1:10" x14ac:dyDescent="0.2">
      <c r="A211" s="7" t="s">
        <v>190</v>
      </c>
      <c r="B211" s="7"/>
      <c r="C211" s="7"/>
      <c r="D211" s="7"/>
      <c r="E211" s="7"/>
      <c r="F211" s="7"/>
      <c r="G211" s="7"/>
      <c r="H211" s="7"/>
      <c r="I211" s="7"/>
    </row>
    <row r="212" spans="1:10" x14ac:dyDescent="0.2">
      <c r="B212" s="1">
        <f t="shared" ref="B212:I212" si="56">MAX(A212)+NoOne</f>
        <v>1</v>
      </c>
      <c r="C212" s="1">
        <f t="shared" si="56"/>
        <v>2</v>
      </c>
      <c r="D212" s="1">
        <f t="shared" si="56"/>
        <v>3</v>
      </c>
      <c r="E212" s="1">
        <f t="shared" si="56"/>
        <v>4</v>
      </c>
      <c r="F212" s="1">
        <f t="shared" si="56"/>
        <v>5</v>
      </c>
      <c r="G212" s="1">
        <f t="shared" si="56"/>
        <v>6</v>
      </c>
      <c r="H212" s="1">
        <v>6</v>
      </c>
      <c r="I212" s="1">
        <f t="shared" si="56"/>
        <v>7</v>
      </c>
    </row>
    <row r="213" spans="1:10" x14ac:dyDescent="0.2">
      <c r="G213" s="1"/>
      <c r="H213" s="1"/>
      <c r="I213" s="1"/>
    </row>
    <row r="214" spans="1:10" x14ac:dyDescent="0.2">
      <c r="B214" s="1"/>
      <c r="C214" s="1"/>
      <c r="D214" s="9" t="s">
        <v>7</v>
      </c>
      <c r="E214" s="1"/>
      <c r="F214" s="1"/>
      <c r="H214" s="9" t="s">
        <v>8</v>
      </c>
      <c r="I214" s="1" t="s">
        <v>9</v>
      </c>
    </row>
    <row r="215" spans="1:10" x14ac:dyDescent="0.2">
      <c r="A215" s="1" t="s">
        <v>10</v>
      </c>
      <c r="B215" s="1"/>
      <c r="C215" s="1"/>
      <c r="D215" s="1" t="s">
        <v>11</v>
      </c>
      <c r="E215" s="1" t="s">
        <v>9</v>
      </c>
      <c r="F215" s="1" t="s">
        <v>20</v>
      </c>
      <c r="G215" s="9" t="s">
        <v>12</v>
      </c>
      <c r="H215" s="9" t="s">
        <v>13</v>
      </c>
      <c r="I215" s="1" t="s">
        <v>14</v>
      </c>
    </row>
    <row r="216" spans="1:10" x14ac:dyDescent="0.2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45</v>
      </c>
      <c r="F216" s="1" t="s">
        <v>46</v>
      </c>
      <c r="G216" s="1" t="s">
        <v>21</v>
      </c>
      <c r="H216" s="1" t="s">
        <v>18</v>
      </c>
      <c r="I216" s="1" t="s">
        <v>22</v>
      </c>
    </row>
    <row r="217" spans="1:10" ht="15" x14ac:dyDescent="0.25">
      <c r="B217" s="1"/>
      <c r="C217" s="65"/>
      <c r="D217" s="65"/>
      <c r="E217" s="65"/>
      <c r="F217" s="65"/>
      <c r="H217" s="13" t="s">
        <v>25</v>
      </c>
      <c r="I217" s="11" t="s">
        <v>26</v>
      </c>
    </row>
    <row r="218" spans="1:10" ht="15" x14ac:dyDescent="0.25">
      <c r="B218" s="1"/>
      <c r="C218" s="65" t="s">
        <v>27</v>
      </c>
      <c r="D218" s="65" t="s">
        <v>27</v>
      </c>
      <c r="E218" s="65" t="s">
        <v>27</v>
      </c>
      <c r="F218" s="65" t="s">
        <v>27</v>
      </c>
      <c r="G218" s="1" t="s">
        <v>27</v>
      </c>
      <c r="H218" s="1" t="s">
        <v>27</v>
      </c>
      <c r="I218" s="1"/>
    </row>
    <row r="219" spans="1:10" ht="15" x14ac:dyDescent="0.25">
      <c r="B219" s="18" t="s">
        <v>114</v>
      </c>
      <c r="C219" s="53"/>
      <c r="D219" s="53"/>
      <c r="E219" s="53"/>
      <c r="F219" s="53"/>
      <c r="H219" s="53"/>
    </row>
    <row r="220" spans="1:10" ht="15" x14ac:dyDescent="0.25">
      <c r="A220" s="1">
        <v>1</v>
      </c>
      <c r="B220" s="10" t="s">
        <v>115</v>
      </c>
      <c r="C220" s="66">
        <v>9171997.7694181111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 t="shared" ref="I220:I221" si="57">IF(H220&lt;&gt;0,C220/H220,0)</f>
        <v>0.99997796312253806</v>
      </c>
      <c r="J220" s="15"/>
    </row>
    <row r="221" spans="1:10" ht="15" x14ac:dyDescent="0.25">
      <c r="A221" s="1">
        <v>2</v>
      </c>
      <c r="B221" s="10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 t="shared" si="57"/>
        <v>0</v>
      </c>
    </row>
    <row r="222" spans="1:10" ht="15" x14ac:dyDescent="0.25">
      <c r="B222" s="10"/>
      <c r="C222" s="22"/>
      <c r="D222" s="16"/>
      <c r="E222" s="16"/>
      <c r="F222" s="22"/>
      <c r="H222" s="16"/>
      <c r="I222" s="54"/>
    </row>
    <row r="223" spans="1:10" x14ac:dyDescent="0.2">
      <c r="A223" s="1">
        <v>3</v>
      </c>
      <c r="B223" s="18" t="s">
        <v>51</v>
      </c>
      <c r="C223" s="32">
        <f>+C220+C221+C222</f>
        <v>9171997.7694181111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0" ht="15" x14ac:dyDescent="0.25">
      <c r="C224" s="22"/>
      <c r="D224" s="16"/>
      <c r="E224" s="16"/>
      <c r="F224" s="22"/>
      <c r="H224" s="16"/>
      <c r="I224" s="54"/>
    </row>
    <row r="225" spans="1:9" ht="15" x14ac:dyDescent="0.25">
      <c r="A225" s="1">
        <v>4</v>
      </c>
      <c r="B225" s="10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9" ht="15" x14ac:dyDescent="0.25">
      <c r="C226" s="68"/>
      <c r="D226" s="16"/>
      <c r="E226" s="16"/>
      <c r="F226" s="22"/>
      <c r="H226" s="16"/>
      <c r="I226" s="54"/>
    </row>
    <row r="227" spans="1:9" ht="15" x14ac:dyDescent="0.25">
      <c r="B227" s="18" t="s">
        <v>52</v>
      </c>
      <c r="C227" s="16"/>
      <c r="D227" s="16"/>
      <c r="E227" s="16"/>
      <c r="F227" s="22"/>
      <c r="H227" s="16"/>
    </row>
    <row r="228" spans="1:9" ht="15" x14ac:dyDescent="0.25">
      <c r="A228" s="1">
        <f t="shared" ref="A228" si="58">MAX(A225:A227)+NoOne</f>
        <v>5</v>
      </c>
      <c r="B228" s="2" t="s">
        <v>117</v>
      </c>
      <c r="C228" s="52">
        <v>106056.57772090579</v>
      </c>
      <c r="D228" s="16">
        <v>206447.62225798349</v>
      </c>
      <c r="E228" s="16">
        <f t="shared" ref="E228:E234" si="59">-$E$249*(D228/$D$236)</f>
        <v>0</v>
      </c>
      <c r="F228" s="34">
        <f t="shared" ref="F228:F234" si="60">(D228/$D$236)*$F$29</f>
        <v>22452.127482515312</v>
      </c>
      <c r="H228" s="16">
        <f t="shared" ref="H228:H234" si="61">SUM(D228:F228)</f>
        <v>228899.74974049881</v>
      </c>
      <c r="I228" s="53">
        <f>IF(H228&lt;&gt;0,C228/H228,0)</f>
        <v>0.46333199508143191</v>
      </c>
    </row>
    <row r="229" spans="1:9" ht="15" x14ac:dyDescent="0.25">
      <c r="A229" s="1">
        <f t="shared" ref="A229" si="62">MAX(A226:A228)+NoOne</f>
        <v>6</v>
      </c>
      <c r="B229" s="2" t="s">
        <v>119</v>
      </c>
      <c r="C229" s="52">
        <v>11783491.397883454</v>
      </c>
      <c r="D229" s="16">
        <v>12172687.442218101</v>
      </c>
      <c r="E229" s="16">
        <f t="shared" si="59"/>
        <v>0</v>
      </c>
      <c r="F229" s="22">
        <f t="shared" si="60"/>
        <v>1323835.6890154264</v>
      </c>
      <c r="H229" s="16">
        <f t="shared" si="61"/>
        <v>13496523.131233526</v>
      </c>
      <c r="I229" s="53">
        <f t="shared" ref="I229:I234" si="63">IF(H229&lt;&gt;0,C229/H229,0)</f>
        <v>0.87307607176356483</v>
      </c>
    </row>
    <row r="230" spans="1:9" ht="15" x14ac:dyDescent="0.25">
      <c r="A230" s="1">
        <f t="shared" ref="A230" si="64">MAX(A227:A229)+NoOne</f>
        <v>7</v>
      </c>
      <c r="B230" s="2" t="s">
        <v>78</v>
      </c>
      <c r="C230" s="52">
        <v>302008.10249600926</v>
      </c>
      <c r="D230" s="16">
        <v>302668.04169709131</v>
      </c>
      <c r="E230" s="16">
        <f t="shared" si="59"/>
        <v>0</v>
      </c>
      <c r="F230" s="22">
        <f t="shared" si="60"/>
        <v>32916.540199113704</v>
      </c>
      <c r="H230" s="16">
        <f t="shared" si="61"/>
        <v>335584.58189620503</v>
      </c>
      <c r="I230" s="53">
        <f t="shared" si="63"/>
        <v>0.89994629905082812</v>
      </c>
    </row>
    <row r="231" spans="1:9" ht="15" x14ac:dyDescent="0.25">
      <c r="A231" s="1">
        <f t="shared" ref="A231" si="65">MAX(A228:A230)+NoOne</f>
        <v>8</v>
      </c>
      <c r="B231" s="2" t="s">
        <v>61</v>
      </c>
      <c r="C231" s="52">
        <v>2488347.116955772</v>
      </c>
      <c r="D231" s="16">
        <v>1963428.7597446749</v>
      </c>
      <c r="E231" s="16">
        <f t="shared" si="59"/>
        <v>0</v>
      </c>
      <c r="F231" s="22">
        <f t="shared" si="60"/>
        <v>213531.89896048629</v>
      </c>
      <c r="H231" s="16">
        <f t="shared" si="61"/>
        <v>2176960.658705161</v>
      </c>
      <c r="I231" s="53">
        <f t="shared" si="63"/>
        <v>1.1430372464497458</v>
      </c>
    </row>
    <row r="232" spans="1:9" ht="15" x14ac:dyDescent="0.25">
      <c r="A232" s="1">
        <f t="shared" ref="A232" si="66">MAX(A229:A231)+NoOne</f>
        <v>9</v>
      </c>
      <c r="B232" s="2" t="s">
        <v>63</v>
      </c>
      <c r="C232" s="52">
        <v>4254475.8751962688</v>
      </c>
      <c r="D232" s="16">
        <v>2864081.8364553126</v>
      </c>
      <c r="E232" s="16">
        <f t="shared" si="59"/>
        <v>0</v>
      </c>
      <c r="F232" s="22">
        <f t="shared" si="60"/>
        <v>311482.05927067553</v>
      </c>
      <c r="H232" s="16">
        <f t="shared" si="61"/>
        <v>3175563.8957259879</v>
      </c>
      <c r="I232" s="53">
        <f t="shared" si="63"/>
        <v>1.3397544546095879</v>
      </c>
    </row>
    <row r="233" spans="1:9" ht="15" x14ac:dyDescent="0.25">
      <c r="A233" s="1">
        <f t="shared" ref="A233" si="67">MAX(A230:A232)+NoOne</f>
        <v>10</v>
      </c>
      <c r="B233" s="2" t="s">
        <v>65</v>
      </c>
      <c r="C233" s="52">
        <v>2903848.6890631756</v>
      </c>
      <c r="D233" s="16">
        <v>2090121.3207885535</v>
      </c>
      <c r="E233" s="16">
        <f t="shared" si="59"/>
        <v>0</v>
      </c>
      <c r="F233" s="22">
        <f t="shared" si="60"/>
        <v>227310.29708652</v>
      </c>
      <c r="H233" s="16">
        <f t="shared" si="61"/>
        <v>2317431.6178750736</v>
      </c>
      <c r="I233" s="53">
        <f t="shared" si="63"/>
        <v>1.2530461165131623</v>
      </c>
    </row>
    <row r="234" spans="1:9" ht="15" x14ac:dyDescent="0.25">
      <c r="A234" s="1">
        <f t="shared" ref="A234" si="68">MAX(A231:A233)+NoOne</f>
        <v>11</v>
      </c>
      <c r="B234" s="2" t="s">
        <v>67</v>
      </c>
      <c r="C234" s="52">
        <v>392808</v>
      </c>
      <c r="D234" s="16">
        <v>439584.88334692374</v>
      </c>
      <c r="E234" s="16">
        <f t="shared" si="59"/>
        <v>0</v>
      </c>
      <c r="F234" s="22">
        <f t="shared" si="60"/>
        <v>47806.875818401873</v>
      </c>
      <c r="H234" s="16">
        <f t="shared" si="61"/>
        <v>487391.75916532561</v>
      </c>
      <c r="I234" s="53">
        <f t="shared" si="63"/>
        <v>0.80593894462371829</v>
      </c>
    </row>
    <row r="235" spans="1:9" ht="15" x14ac:dyDescent="0.25">
      <c r="C235" s="63"/>
      <c r="D235" s="63"/>
      <c r="E235" s="63"/>
      <c r="F235" s="30"/>
      <c r="H235" s="63"/>
      <c r="I235" s="54"/>
    </row>
    <row r="236" spans="1:9" x14ac:dyDescent="0.2">
      <c r="A236" s="1">
        <v>12</v>
      </c>
      <c r="B236" s="18" t="s">
        <v>69</v>
      </c>
      <c r="C236" s="32">
        <f>SUM(C228:C234)</f>
        <v>22231035.759315588</v>
      </c>
      <c r="D236" s="32">
        <f>SUM(D228:D234)</f>
        <v>20039019.906508639</v>
      </c>
      <c r="E236" s="32">
        <f>SUM(E228:E234)</f>
        <v>0</v>
      </c>
      <c r="F236" s="32">
        <f>SUM(F228:F234)</f>
        <v>2179335.4878331395</v>
      </c>
      <c r="G236" s="32"/>
      <c r="H236" s="32">
        <f>SUM(D236:F236)</f>
        <v>22218355.394341778</v>
      </c>
      <c r="I236" s="33"/>
    </row>
    <row r="237" spans="1:9" ht="13.5" thickBot="1" x14ac:dyDescent="0.25">
      <c r="A237" s="1">
        <v>13</v>
      </c>
      <c r="B237" s="18" t="s">
        <v>126</v>
      </c>
      <c r="C237" s="35">
        <f>+C236+C225+C223</f>
        <v>31403033.528733701</v>
      </c>
      <c r="D237" s="35">
        <f>+D236+D225+D223</f>
        <v>29211219.802571915</v>
      </c>
      <c r="E237" s="35">
        <f>+E236+E225+E223</f>
        <v>0</v>
      </c>
      <c r="F237" s="35">
        <f>+F236+F225+F223</f>
        <v>2179335.4878331395</v>
      </c>
      <c r="G237" s="35"/>
      <c r="H237" s="35">
        <f>SUM(D237:F237)</f>
        <v>31390555.290405054</v>
      </c>
      <c r="I237" s="36"/>
    </row>
    <row r="238" spans="1:9" ht="13.5" thickTop="1" x14ac:dyDescent="0.2"/>
    <row r="239" spans="1:9" x14ac:dyDescent="0.2">
      <c r="B239" s="10" t="s">
        <v>127</v>
      </c>
    </row>
    <row r="240" spans="1:9" x14ac:dyDescent="0.2">
      <c r="B240" s="10" t="s">
        <v>128</v>
      </c>
      <c r="C240" s="15"/>
      <c r="D240" s="15"/>
      <c r="E240" s="15"/>
      <c r="F240" s="15"/>
      <c r="G240" s="15"/>
    </row>
    <row r="241" spans="1:8" x14ac:dyDescent="0.2">
      <c r="C241" s="15"/>
      <c r="D241" s="15"/>
      <c r="E241" s="15"/>
      <c r="F241" s="15"/>
      <c r="G241" s="15"/>
    </row>
    <row r="242" spans="1:8" x14ac:dyDescent="0.2">
      <c r="B242" s="26" t="s">
        <v>129</v>
      </c>
      <c r="C242" s="15"/>
      <c r="D242" s="15"/>
      <c r="E242" s="15"/>
      <c r="F242" s="15"/>
      <c r="G242" s="15"/>
    </row>
    <row r="243" spans="1:8" x14ac:dyDescent="0.2">
      <c r="B243" s="41" t="s">
        <v>130</v>
      </c>
      <c r="C243" s="15"/>
      <c r="E243" s="15">
        <f>+C225</f>
        <v>0</v>
      </c>
      <c r="F243" s="15"/>
      <c r="G243" s="15"/>
    </row>
    <row r="244" spans="1:8" x14ac:dyDescent="0.2">
      <c r="B244" s="41" t="s">
        <v>131</v>
      </c>
      <c r="C244" s="15"/>
      <c r="E244" s="15">
        <f>-D225</f>
        <v>0</v>
      </c>
      <c r="F244" s="15"/>
      <c r="G244" s="15"/>
    </row>
    <row r="245" spans="1:8" x14ac:dyDescent="0.2">
      <c r="B245" s="41" t="s">
        <v>132</v>
      </c>
      <c r="C245" s="15"/>
      <c r="E245" s="15">
        <v>0</v>
      </c>
      <c r="F245" s="15"/>
      <c r="G245" s="15"/>
    </row>
    <row r="246" spans="1:8" ht="13.5" thickBot="1" x14ac:dyDescent="0.25">
      <c r="B246" s="57" t="s">
        <v>133</v>
      </c>
      <c r="E246" s="69">
        <f>SUM(E243:E245)</f>
        <v>0</v>
      </c>
    </row>
    <row r="247" spans="1:8" ht="13.5" thickTop="1" x14ac:dyDescent="0.2">
      <c r="B247" s="57"/>
      <c r="E247" s="15"/>
    </row>
    <row r="248" spans="1:8" x14ac:dyDescent="0.2">
      <c r="B248" s="57" t="s">
        <v>134</v>
      </c>
      <c r="D248" s="70">
        <f>+[1]RunOptions!B18</f>
        <v>1</v>
      </c>
      <c r="E248" s="15">
        <f>+E246*D248</f>
        <v>0</v>
      </c>
    </row>
    <row r="249" spans="1:8" x14ac:dyDescent="0.2">
      <c r="B249" s="57" t="s">
        <v>135</v>
      </c>
      <c r="E249" s="15">
        <f>+E246-E248</f>
        <v>0</v>
      </c>
    </row>
    <row r="250" spans="1:8" ht="13.5" thickBot="1" x14ac:dyDescent="0.25">
      <c r="B250" s="57"/>
      <c r="E250" s="69">
        <f>SUM(E248:E249)</f>
        <v>0</v>
      </c>
    </row>
    <row r="251" spans="1:8" ht="13.5" thickTop="1" x14ac:dyDescent="0.2">
      <c r="H251" s="71" t="s">
        <v>182</v>
      </c>
    </row>
    <row r="252" spans="1:8" x14ac:dyDescent="0.2">
      <c r="G252" s="71"/>
      <c r="H252" s="71" t="s">
        <v>2</v>
      </c>
    </row>
    <row r="253" spans="1:8" x14ac:dyDescent="0.2">
      <c r="G253" s="71"/>
    </row>
    <row r="255" spans="1:8" x14ac:dyDescent="0.2">
      <c r="A255" s="7" t="str">
        <f>+A6</f>
        <v>NEWFOUNDLAND AND LABRADOR HYDRO</v>
      </c>
      <c r="B255" s="7"/>
      <c r="C255" s="7"/>
      <c r="D255" s="7"/>
      <c r="E255" s="7"/>
      <c r="F255" s="7"/>
      <c r="G255" s="7"/>
      <c r="H255" s="7"/>
    </row>
    <row r="256" spans="1:8" x14ac:dyDescent="0.2">
      <c r="A256" s="7" t="str">
        <f>RunName</f>
        <v>2027 Test Year Cost of Service Study</v>
      </c>
      <c r="B256" s="7"/>
      <c r="C256" s="7"/>
      <c r="D256" s="7"/>
      <c r="E256" s="7"/>
      <c r="F256" s="7"/>
      <c r="G256" s="7"/>
      <c r="H256" s="7"/>
    </row>
    <row r="257" spans="1:10" x14ac:dyDescent="0.2">
      <c r="A257" s="7" t="s">
        <v>5</v>
      </c>
      <c r="B257" s="7"/>
      <c r="C257" s="7"/>
      <c r="D257" s="7"/>
      <c r="E257" s="7"/>
      <c r="F257" s="7"/>
      <c r="G257" s="7"/>
      <c r="H257" s="7"/>
    </row>
    <row r="258" spans="1:10" x14ac:dyDescent="0.2">
      <c r="A258" s="7" t="s">
        <v>137</v>
      </c>
      <c r="B258" s="7"/>
      <c r="C258" s="7"/>
      <c r="D258" s="7"/>
      <c r="E258" s="7"/>
      <c r="F258" s="7"/>
      <c r="G258" s="7"/>
      <c r="H258" s="7"/>
    </row>
    <row r="259" spans="1:10" x14ac:dyDescent="0.2">
      <c r="B259" s="42"/>
      <c r="C259" s="42"/>
      <c r="D259" s="42"/>
      <c r="E259" s="42"/>
      <c r="F259" s="42"/>
      <c r="G259" s="42"/>
    </row>
    <row r="260" spans="1:10" s="1" customFormat="1" x14ac:dyDescent="0.2">
      <c r="B260" s="1">
        <f t="shared" ref="B260:C260" si="69">MAX(A260)+NoOne</f>
        <v>1</v>
      </c>
      <c r="C260" s="1">
        <f t="shared" si="69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0" s="1" customFormat="1" x14ac:dyDescent="0.2"/>
    <row r="262" spans="1:10" s="1" customFormat="1" ht="38.25" x14ac:dyDescent="0.2">
      <c r="C262" s="72" t="s">
        <v>138</v>
      </c>
      <c r="F262" s="73"/>
      <c r="H262" s="73"/>
      <c r="I262" s="73"/>
    </row>
    <row r="263" spans="1:10" x14ac:dyDescent="0.2">
      <c r="A263" s="1" t="s">
        <v>10</v>
      </c>
      <c r="B263" s="1"/>
      <c r="C263" s="1" t="s">
        <v>139</v>
      </c>
      <c r="D263" s="11" t="s">
        <v>140</v>
      </c>
      <c r="E263" s="1" t="s">
        <v>193</v>
      </c>
      <c r="F263" s="1"/>
      <c r="H263" s="1"/>
      <c r="I263" s="1"/>
      <c r="J263" s="1"/>
    </row>
    <row r="264" spans="1:10" x14ac:dyDescent="0.2">
      <c r="A264" s="1" t="s">
        <v>15</v>
      </c>
      <c r="B264" s="1" t="s">
        <v>16</v>
      </c>
      <c r="C264" s="1" t="s">
        <v>141</v>
      </c>
      <c r="D264" s="1" t="s">
        <v>142</v>
      </c>
      <c r="E264" s="1" t="s">
        <v>141</v>
      </c>
      <c r="F264" s="1" t="s">
        <v>23</v>
      </c>
      <c r="H264" s="1" t="s">
        <v>24</v>
      </c>
      <c r="I264" s="1" t="s">
        <v>143</v>
      </c>
      <c r="J264" s="1" t="s">
        <v>144</v>
      </c>
    </row>
    <row r="265" spans="1:10" x14ac:dyDescent="0.2">
      <c r="B265" s="1"/>
      <c r="C265" s="1" t="s">
        <v>27</v>
      </c>
      <c r="D265" s="1" t="s">
        <v>27</v>
      </c>
      <c r="E265" s="1" t="s">
        <v>27</v>
      </c>
      <c r="F265" s="1" t="s">
        <v>27</v>
      </c>
      <c r="H265" s="1" t="s">
        <v>27</v>
      </c>
      <c r="I265" s="1" t="s">
        <v>27</v>
      </c>
      <c r="J265" s="1"/>
    </row>
    <row r="266" spans="1:10" x14ac:dyDescent="0.2">
      <c r="B266" s="1"/>
      <c r="C266" s="1"/>
      <c r="F266" s="1"/>
      <c r="H266" s="1"/>
      <c r="I266" s="1"/>
      <c r="J266" s="1"/>
    </row>
    <row r="267" spans="1:10" x14ac:dyDescent="0.2">
      <c r="B267" s="21" t="s">
        <v>145</v>
      </c>
      <c r="C267" s="1"/>
      <c r="F267" s="1"/>
      <c r="H267" s="1"/>
      <c r="I267" s="1"/>
      <c r="J267" s="1"/>
    </row>
    <row r="268" spans="1:10" ht="15" x14ac:dyDescent="0.25">
      <c r="A268" s="1">
        <v>1</v>
      </c>
      <c r="B268" s="26" t="s">
        <v>146</v>
      </c>
      <c r="C268" s="15">
        <f>SUM(F268:I268)</f>
        <v>574348661.14847302</v>
      </c>
      <c r="D268" s="15"/>
      <c r="E268" s="15">
        <f>SUM(C268:D268)</f>
        <v>574348661.14847302</v>
      </c>
      <c r="F268" s="16">
        <v>402944649.75693452</v>
      </c>
      <c r="H268" s="16">
        <v>168660670.16784772</v>
      </c>
      <c r="I268" s="16">
        <v>2743341.2236907962</v>
      </c>
      <c r="J268" s="2" t="s">
        <v>183</v>
      </c>
    </row>
    <row r="269" spans="1:10" ht="15" x14ac:dyDescent="0.25">
      <c r="A269" s="1">
        <v>2</v>
      </c>
      <c r="B269" s="2" t="s">
        <v>148</v>
      </c>
      <c r="C269" s="15">
        <f>SUM(F269:I269)</f>
        <v>20039019.906508639</v>
      </c>
      <c r="D269" s="15"/>
      <c r="E269" s="15">
        <f>SUM(C269:D269)</f>
        <v>20039019.906508639</v>
      </c>
      <c r="F269" s="15">
        <v>12775025.529698385</v>
      </c>
      <c r="H269" s="16">
        <v>1088077.3977040008</v>
      </c>
      <c r="I269" s="16">
        <v>6175916.9791062539</v>
      </c>
      <c r="J269" s="26" t="s">
        <v>184</v>
      </c>
    </row>
    <row r="270" spans="1:10" x14ac:dyDescent="0.2">
      <c r="C270" s="15"/>
      <c r="D270" s="15"/>
      <c r="E270" s="15"/>
      <c r="F270" s="15"/>
      <c r="H270" s="15"/>
      <c r="I270" s="15"/>
    </row>
    <row r="271" spans="1:10" ht="13.5" thickBot="1" x14ac:dyDescent="0.25">
      <c r="A271" s="1">
        <v>3</v>
      </c>
      <c r="B271" s="18" t="s">
        <v>150</v>
      </c>
      <c r="C271" s="74">
        <f>SUM(C268:C269)</f>
        <v>594387681.05498171</v>
      </c>
      <c r="D271" s="74"/>
      <c r="E271" s="74">
        <f t="shared" ref="E271" si="70">SUM(E268:E269)</f>
        <v>594387681.05498171</v>
      </c>
      <c r="F271" s="74">
        <f>SUM(F268:F269)</f>
        <v>415719675.2866329</v>
      </c>
      <c r="H271" s="74">
        <f>SUM(H268:H269)</f>
        <v>169748747.56555173</v>
      </c>
      <c r="I271" s="74">
        <f>SUM(I268:I269)</f>
        <v>8919258.2027970497</v>
      </c>
    </row>
    <row r="272" spans="1:10" ht="15.75" thickTop="1" x14ac:dyDescent="0.25">
      <c r="A272" s="7"/>
      <c r="H272" s="16"/>
      <c r="I272" s="16"/>
    </row>
    <row r="273" spans="1:10" ht="15" x14ac:dyDescent="0.25">
      <c r="A273" s="1">
        <v>4</v>
      </c>
      <c r="B273" s="2" t="s">
        <v>151</v>
      </c>
      <c r="C273" s="15">
        <f>-1*F38</f>
        <v>64642391.339370489</v>
      </c>
      <c r="D273" s="15">
        <v>0</v>
      </c>
      <c r="E273" s="15">
        <f>SUM(C273:D273)</f>
        <v>64642391.339370489</v>
      </c>
      <c r="F273" s="15">
        <f>E273-SUM(H273:I273)</f>
        <v>45211424.788712516</v>
      </c>
      <c r="H273" s="16">
        <f>H$271/$C$271*$E$273</f>
        <v>18460956.239914726</v>
      </c>
      <c r="I273" s="16">
        <f>I$271/$C$271*$E$273</f>
        <v>970010.31074324099</v>
      </c>
      <c r="J273" s="59" t="s">
        <v>152</v>
      </c>
    </row>
    <row r="275" spans="1:10" x14ac:dyDescent="0.2">
      <c r="D275" s="5"/>
      <c r="E275" s="5"/>
      <c r="F275" s="5"/>
    </row>
    <row r="276" spans="1:10" x14ac:dyDescent="0.2">
      <c r="B276" s="10" t="s">
        <v>153</v>
      </c>
    </row>
    <row r="277" spans="1:10" x14ac:dyDescent="0.2">
      <c r="B277" s="26"/>
      <c r="D277" s="37"/>
      <c r="E277" s="37"/>
      <c r="F277" s="37"/>
      <c r="G277" s="57"/>
    </row>
    <row r="278" spans="1:10" x14ac:dyDescent="0.2">
      <c r="B278" s="18"/>
      <c r="C278" s="18"/>
      <c r="D278" s="75"/>
      <c r="E278" s="75"/>
      <c r="F278" s="75"/>
    </row>
    <row r="281" spans="1:10" x14ac:dyDescent="0.2">
      <c r="D281" s="37"/>
      <c r="E281" s="37"/>
      <c r="F281" s="37"/>
      <c r="G281" s="57"/>
    </row>
    <row r="282" spans="1:10" x14ac:dyDescent="0.2">
      <c r="B282" s="18"/>
      <c r="C282" s="18"/>
      <c r="D282" s="75"/>
      <c r="E282" s="75"/>
      <c r="F282" s="75"/>
    </row>
    <row r="283" spans="1:10" x14ac:dyDescent="0.2">
      <c r="B283" s="18"/>
      <c r="C283" s="18"/>
      <c r="D283" s="75"/>
      <c r="E283" s="75"/>
      <c r="F283" s="75"/>
    </row>
    <row r="285" spans="1:10" ht="15" x14ac:dyDescent="0.25">
      <c r="D285" s="76"/>
      <c r="E285" s="76"/>
      <c r="F285" s="76"/>
      <c r="G285" s="26"/>
    </row>
    <row r="286" spans="1:10" x14ac:dyDescent="0.2">
      <c r="D286" s="4"/>
      <c r="E286" s="4"/>
      <c r="F286" s="4"/>
    </row>
    <row r="288" spans="1:10" x14ac:dyDescent="0.2">
      <c r="B288" s="2" t="s">
        <v>154</v>
      </c>
    </row>
    <row r="289" spans="1:8" x14ac:dyDescent="0.2">
      <c r="B289" s="2" t="s">
        <v>155</v>
      </c>
    </row>
    <row r="291" spans="1:8" x14ac:dyDescent="0.2">
      <c r="B291" s="2" t="s">
        <v>156</v>
      </c>
    </row>
    <row r="292" spans="1:8" ht="15" x14ac:dyDescent="0.25">
      <c r="B292" s="2" t="s">
        <v>157</v>
      </c>
      <c r="D292" s="77">
        <v>536.4412970447496</v>
      </c>
      <c r="E292" s="2" t="s">
        <v>158</v>
      </c>
    </row>
    <row r="293" spans="1:8" ht="15" x14ac:dyDescent="0.25">
      <c r="B293" s="2" t="s">
        <v>159</v>
      </c>
      <c r="D293" s="77">
        <v>507.34482936963519</v>
      </c>
    </row>
    <row r="294" spans="1:8" x14ac:dyDescent="0.2">
      <c r="H294" s="71" t="s">
        <v>182</v>
      </c>
    </row>
    <row r="295" spans="1:8" x14ac:dyDescent="0.2">
      <c r="G295" s="71"/>
      <c r="H295" s="78" t="s">
        <v>3</v>
      </c>
    </row>
    <row r="296" spans="1:8" x14ac:dyDescent="0.2">
      <c r="G296" s="71"/>
    </row>
    <row r="298" spans="1:8" x14ac:dyDescent="0.2">
      <c r="A298" s="7" t="str">
        <f>+A6</f>
        <v>NEWFOUNDLAND AND LABRADOR HYDRO</v>
      </c>
      <c r="B298" s="7"/>
      <c r="C298" s="7"/>
      <c r="D298" s="7"/>
      <c r="E298" s="7"/>
      <c r="F298" s="7"/>
      <c r="G298" s="7"/>
      <c r="H298" s="7"/>
    </row>
    <row r="299" spans="1:8" x14ac:dyDescent="0.2">
      <c r="A299" s="7" t="str">
        <f>RunName</f>
        <v>2027 Test Year Cost of Service Study</v>
      </c>
      <c r="B299" s="7"/>
      <c r="C299" s="7"/>
      <c r="D299" s="7"/>
      <c r="E299" s="7"/>
      <c r="F299" s="7"/>
      <c r="G299" s="7"/>
      <c r="H299" s="7"/>
    </row>
    <row r="300" spans="1:8" x14ac:dyDescent="0.2">
      <c r="A300" s="7" t="s">
        <v>5</v>
      </c>
      <c r="B300" s="7"/>
      <c r="C300" s="7"/>
      <c r="D300" s="7"/>
      <c r="E300" s="7"/>
      <c r="F300" s="7"/>
      <c r="G300" s="7"/>
      <c r="H300" s="7"/>
    </row>
    <row r="301" spans="1:8" x14ac:dyDescent="0.2">
      <c r="A301" s="7" t="s">
        <v>137</v>
      </c>
      <c r="B301" s="7"/>
      <c r="C301" s="7"/>
      <c r="D301" s="7"/>
      <c r="E301" s="7"/>
      <c r="F301" s="7"/>
      <c r="G301" s="7"/>
      <c r="H301" s="7"/>
    </row>
    <row r="302" spans="1:8" x14ac:dyDescent="0.2">
      <c r="B302" s="42"/>
      <c r="C302" s="42"/>
      <c r="D302" s="42"/>
      <c r="E302" s="42"/>
      <c r="F302" s="42"/>
    </row>
    <row r="303" spans="1:8" x14ac:dyDescent="0.2">
      <c r="A303" s="1" t="s">
        <v>10</v>
      </c>
      <c r="B303" s="1">
        <v>1</v>
      </c>
      <c r="C303" s="1">
        <v>2</v>
      </c>
      <c r="D303" s="1"/>
      <c r="E303" s="1"/>
      <c r="F303" s="1"/>
      <c r="G303" s="1"/>
    </row>
    <row r="304" spans="1:8" x14ac:dyDescent="0.2">
      <c r="A304" s="1" t="s">
        <v>15</v>
      </c>
    </row>
    <row r="305" spans="1:7" x14ac:dyDescent="0.2">
      <c r="B305" s="1"/>
      <c r="C305" s="1" t="s">
        <v>160</v>
      </c>
      <c r="D305" s="12"/>
      <c r="E305" s="12"/>
      <c r="F305" s="12"/>
      <c r="G305" s="1"/>
    </row>
    <row r="306" spans="1:7" x14ac:dyDescent="0.2">
      <c r="B306" s="1"/>
      <c r="C306" s="11" t="s">
        <v>161</v>
      </c>
      <c r="D306" s="1" t="s">
        <v>162</v>
      </c>
      <c r="E306" s="1" t="s">
        <v>163</v>
      </c>
      <c r="F306" s="1"/>
      <c r="G306" s="1"/>
    </row>
    <row r="307" spans="1:7" x14ac:dyDescent="0.2">
      <c r="B307" s="1"/>
      <c r="C307" s="79" t="s">
        <v>172</v>
      </c>
      <c r="D307" s="79" t="s">
        <v>164</v>
      </c>
      <c r="E307" s="79" t="s">
        <v>165</v>
      </c>
      <c r="F307" s="1"/>
      <c r="G307" s="1"/>
    </row>
    <row r="308" spans="1:7" x14ac:dyDescent="0.2">
      <c r="B308" s="1"/>
      <c r="C308" s="1" t="s">
        <v>27</v>
      </c>
      <c r="D308" s="1" t="s">
        <v>27</v>
      </c>
      <c r="E308" s="1" t="s">
        <v>27</v>
      </c>
      <c r="F308" s="1"/>
      <c r="G308" s="1"/>
    </row>
    <row r="310" spans="1:7" x14ac:dyDescent="0.2">
      <c r="B310" s="2" t="s">
        <v>166</v>
      </c>
    </row>
    <row r="312" spans="1:7" ht="15" x14ac:dyDescent="0.25">
      <c r="A312" s="1">
        <v>1</v>
      </c>
      <c r="B312" s="2" t="s">
        <v>167</v>
      </c>
      <c r="C312" s="15">
        <f>C273</f>
        <v>64642391.339370489</v>
      </c>
      <c r="D312" s="63"/>
      <c r="E312" s="63"/>
      <c r="F312" s="63"/>
      <c r="G312" s="80"/>
    </row>
    <row r="313" spans="1:7" ht="15" hidden="1" x14ac:dyDescent="0.25">
      <c r="A313" s="1">
        <v>2</v>
      </c>
      <c r="B313" s="2" t="s">
        <v>168</v>
      </c>
      <c r="C313" s="15">
        <f>D273</f>
        <v>0</v>
      </c>
      <c r="D313" s="63"/>
      <c r="E313" s="63"/>
      <c r="F313" s="63"/>
      <c r="G313" s="80"/>
    </row>
    <row r="314" spans="1:7" ht="15" x14ac:dyDescent="0.25">
      <c r="C314" s="15"/>
      <c r="D314" s="63"/>
      <c r="E314" s="63"/>
      <c r="F314" s="63"/>
    </row>
    <row r="315" spans="1:7" ht="13.5" thickBot="1" x14ac:dyDescent="0.25">
      <c r="A315" s="1">
        <v>2</v>
      </c>
      <c r="B315" s="18" t="s">
        <v>169</v>
      </c>
      <c r="C315" s="74">
        <f>SUM(C312:C313)</f>
        <v>64642391.339370489</v>
      </c>
      <c r="D315" s="74">
        <f>E268/E271*E273</f>
        <v>62463055.851537347</v>
      </c>
      <c r="E315" s="74">
        <f>E269/E271*E273</f>
        <v>2179335.487833139</v>
      </c>
      <c r="F315" s="47"/>
    </row>
    <row r="316" spans="1:7" ht="13.5" thickTop="1" x14ac:dyDescent="0.2"/>
    <row r="317" spans="1:7" x14ac:dyDescent="0.2">
      <c r="B317" s="2" t="s">
        <v>170</v>
      </c>
    </row>
    <row r="318" spans="1:7" x14ac:dyDescent="0.2">
      <c r="C318" s="79" t="s">
        <v>171</v>
      </c>
      <c r="D318" s="81" t="s">
        <v>172</v>
      </c>
      <c r="E318" s="79" t="s">
        <v>173</v>
      </c>
    </row>
    <row r="319" spans="1:7" x14ac:dyDescent="0.2">
      <c r="B319" s="18" t="s">
        <v>174</v>
      </c>
    </row>
    <row r="320" spans="1:7" ht="15" x14ac:dyDescent="0.25">
      <c r="A320" s="1">
        <v>3</v>
      </c>
      <c r="B320" s="26" t="s">
        <v>175</v>
      </c>
      <c r="C320" s="45">
        <f>C268/SUM($C$268:$C$268)*$D$315</f>
        <v>62463055.851537347</v>
      </c>
      <c r="D320" s="15">
        <f>SUM(F268:I268)</f>
        <v>574348661.14847302</v>
      </c>
      <c r="E320" s="82">
        <f>+C320/C326</f>
        <v>0.96628627990583305</v>
      </c>
    </row>
    <row r="321" spans="1:5" hidden="1" x14ac:dyDescent="0.2">
      <c r="A321" s="1">
        <v>4</v>
      </c>
      <c r="B321" s="26" t="s">
        <v>176</v>
      </c>
      <c r="C321" s="45">
        <f>SUM(C320:C320)</f>
        <v>62463055.851537347</v>
      </c>
      <c r="E321" s="83"/>
    </row>
    <row r="322" spans="1:5" x14ac:dyDescent="0.2">
      <c r="B322" s="26"/>
      <c r="C322" s="15"/>
      <c r="E322" s="83"/>
    </row>
    <row r="323" spans="1:5" x14ac:dyDescent="0.2">
      <c r="B323" s="18" t="s">
        <v>177</v>
      </c>
      <c r="E323" s="83"/>
    </row>
    <row r="324" spans="1:5" ht="15" x14ac:dyDescent="0.25">
      <c r="A324" s="1">
        <v>4</v>
      </c>
      <c r="B324" s="2" t="s">
        <v>178</v>
      </c>
      <c r="C324" s="45">
        <f>C269/SUM($C$269:$C$269)*$E$315</f>
        <v>2179335.487833139</v>
      </c>
      <c r="D324" s="15">
        <f>SUM(F269:I269)</f>
        <v>20039019.906508639</v>
      </c>
      <c r="E324" s="82">
        <f>+C324/C326</f>
        <v>3.3713720094166962E-2</v>
      </c>
    </row>
    <row r="325" spans="1:5" hidden="1" x14ac:dyDescent="0.2">
      <c r="A325" s="1">
        <v>5</v>
      </c>
      <c r="B325" s="2" t="s">
        <v>179</v>
      </c>
      <c r="C325" s="45">
        <f>SUM(C324:C324)</f>
        <v>2179335.487833139</v>
      </c>
      <c r="E325" s="1"/>
    </row>
    <row r="326" spans="1:5" ht="15.75" thickBot="1" x14ac:dyDescent="0.3">
      <c r="A326" s="1">
        <v>5</v>
      </c>
      <c r="B326" s="18" t="s">
        <v>180</v>
      </c>
      <c r="C326" s="74">
        <f>SUM(C325,C321)</f>
        <v>64642391.339370489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59B0-410A-43A6-9EF8-D5AF99C89EB6}">
  <sheetPr codeName="Sheet18">
    <pageSetUpPr fitToPage="1"/>
  </sheetPr>
  <dimension ref="A1:K327"/>
  <sheetViews>
    <sheetView topLeftCell="E1" zoomScaleNormal="100" workbookViewId="0">
      <selection activeCell="N28" sqref="N28"/>
    </sheetView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6384" width="9.140625" style="2"/>
  </cols>
  <sheetData>
    <row r="1" spans="1:9" ht="15" x14ac:dyDescent="0.25">
      <c r="C1" s="3"/>
      <c r="I1" s="4"/>
    </row>
    <row r="2" spans="1:9" x14ac:dyDescent="0.2">
      <c r="I2" s="4" t="s">
        <v>181</v>
      </c>
    </row>
    <row r="3" spans="1:9" x14ac:dyDescent="0.2">
      <c r="I3" s="4" t="s">
        <v>1</v>
      </c>
    </row>
    <row r="4" spans="1:9" x14ac:dyDescent="0.2">
      <c r="I4" s="6"/>
    </row>
    <row r="6" spans="1:9" x14ac:dyDescent="0.2">
      <c r="A6" s="7" t="s">
        <v>4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8" t="str">
        <f>RunName</f>
        <v>2027 Test Year Cost of Service Study</v>
      </c>
      <c r="B7" s="7"/>
      <c r="C7" s="7"/>
      <c r="D7" s="7"/>
      <c r="E7" s="7"/>
      <c r="F7" s="7"/>
      <c r="G7" s="7"/>
      <c r="H7" s="7"/>
      <c r="I7" s="7"/>
    </row>
    <row r="8" spans="1:9" x14ac:dyDescent="0.2">
      <c r="A8" s="7" t="s">
        <v>5</v>
      </c>
      <c r="B8" s="7"/>
      <c r="C8" s="7"/>
      <c r="D8" s="7"/>
      <c r="E8" s="7"/>
      <c r="F8" s="7"/>
      <c r="G8" s="7"/>
      <c r="H8" s="7"/>
      <c r="I8" s="7"/>
    </row>
    <row r="9" spans="1:9" x14ac:dyDescent="0.2">
      <c r="A9" s="7" t="s">
        <v>191</v>
      </c>
      <c r="B9" s="7"/>
      <c r="C9" s="7"/>
      <c r="D9" s="7"/>
      <c r="E9" s="7"/>
      <c r="F9" s="7"/>
      <c r="G9" s="7"/>
      <c r="H9" s="7"/>
      <c r="I9" s="7"/>
    </row>
    <row r="11" spans="1:9" s="1" customFormat="1" x14ac:dyDescent="0.2">
      <c r="B11" s="1">
        <f t="shared" ref="B11:I11" si="0">MAX(A11)+NoOne</f>
        <v>1</v>
      </c>
      <c r="C11" s="1">
        <f t="shared" si="0"/>
        <v>2</v>
      </c>
      <c r="D11" s="1">
        <f t="shared" si="0"/>
        <v>3</v>
      </c>
      <c r="E11" s="1">
        <f t="shared" si="0"/>
        <v>4</v>
      </c>
      <c r="F11" s="1">
        <f t="shared" si="0"/>
        <v>5</v>
      </c>
      <c r="G11" s="1">
        <f t="shared" si="0"/>
        <v>6</v>
      </c>
      <c r="H11" s="1">
        <v>6</v>
      </c>
      <c r="I11" s="1">
        <f t="shared" si="0"/>
        <v>7</v>
      </c>
    </row>
    <row r="12" spans="1:9" s="1" customFormat="1" x14ac:dyDescent="0.2"/>
    <row r="13" spans="1:9" x14ac:dyDescent="0.2">
      <c r="B13" s="1"/>
      <c r="C13" s="1"/>
      <c r="D13" s="9" t="s">
        <v>7</v>
      </c>
      <c r="E13" s="1"/>
      <c r="F13" s="1"/>
      <c r="H13" s="9" t="s">
        <v>8</v>
      </c>
      <c r="I13" s="1" t="s">
        <v>9</v>
      </c>
    </row>
    <row r="14" spans="1:9" x14ac:dyDescent="0.2">
      <c r="A14" s="1" t="s">
        <v>10</v>
      </c>
      <c r="B14" s="1"/>
      <c r="C14" s="1"/>
      <c r="D14" s="1" t="s">
        <v>11</v>
      </c>
      <c r="E14" s="1" t="s">
        <v>9</v>
      </c>
      <c r="F14" s="1"/>
      <c r="G14" s="9" t="s">
        <v>12</v>
      </c>
      <c r="H14" s="9" t="s">
        <v>13</v>
      </c>
      <c r="I14" s="1" t="s">
        <v>14</v>
      </c>
    </row>
    <row r="15" spans="1:9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9" t="s">
        <v>19</v>
      </c>
      <c r="F15" s="1" t="s">
        <v>20</v>
      </c>
      <c r="G15" s="1" t="s">
        <v>21</v>
      </c>
      <c r="H15" s="1" t="s">
        <v>18</v>
      </c>
      <c r="I15" s="1" t="s">
        <v>22</v>
      </c>
    </row>
    <row r="16" spans="1:9" x14ac:dyDescent="0.2">
      <c r="B16" s="1"/>
      <c r="C16" s="1"/>
      <c r="D16" s="1"/>
      <c r="E16" s="1"/>
      <c r="F16" s="1"/>
      <c r="H16" s="13" t="s">
        <v>25</v>
      </c>
      <c r="I16" s="1" t="s">
        <v>26</v>
      </c>
    </row>
    <row r="17" spans="1:11" ht="11.25" customHeight="1" x14ac:dyDescent="0.2">
      <c r="B17" s="1"/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/>
    </row>
    <row r="18" spans="1:11" ht="4.5" customHeight="1" x14ac:dyDescent="0.2"/>
    <row r="19" spans="1:11" x14ac:dyDescent="0.2">
      <c r="H19" s="14"/>
      <c r="J19" s="15"/>
    </row>
    <row r="20" spans="1:11" x14ac:dyDescent="0.2">
      <c r="B20" s="18" t="s">
        <v>5</v>
      </c>
      <c r="C20" s="15"/>
      <c r="D20" s="15"/>
      <c r="H20" s="19"/>
      <c r="I20" s="19"/>
      <c r="J20" s="1"/>
    </row>
    <row r="21" spans="1:11" ht="15" x14ac:dyDescent="0.25">
      <c r="A21" s="1">
        <v>1</v>
      </c>
      <c r="B21" s="10" t="s">
        <v>28</v>
      </c>
      <c r="C21" s="20">
        <f>C66</f>
        <v>636811717.27999985</v>
      </c>
      <c r="D21" s="20">
        <f>D66</f>
        <v>574190029.82924712</v>
      </c>
      <c r="E21" s="20">
        <f t="shared" ref="D21:G22" si="1">E66</f>
        <v>0</v>
      </c>
      <c r="F21" s="20">
        <f t="shared" si="1"/>
        <v>62621687.170758441</v>
      </c>
      <c r="G21" s="16">
        <f t="shared" si="1"/>
        <v>0</v>
      </c>
      <c r="H21" s="20">
        <f>SUM(D21:G21)</f>
        <v>636811717.0000056</v>
      </c>
      <c r="I21" s="20"/>
      <c r="J21" s="16"/>
      <c r="K21" s="15"/>
    </row>
    <row r="22" spans="1:11" x14ac:dyDescent="0.2">
      <c r="A22" s="1">
        <v>2</v>
      </c>
      <c r="B22" s="21" t="s">
        <v>29</v>
      </c>
      <c r="C22" s="20">
        <f>C67</f>
        <v>0</v>
      </c>
      <c r="D22" s="20">
        <f t="shared" si="1"/>
        <v>0</v>
      </c>
      <c r="E22" s="20">
        <f t="shared" si="1"/>
        <v>0</v>
      </c>
      <c r="F22" s="20">
        <f t="shared" si="1"/>
        <v>0</v>
      </c>
      <c r="G22" s="20">
        <f t="shared" si="1"/>
        <v>0</v>
      </c>
      <c r="H22" s="22">
        <f>SUM(D22:G22)</f>
        <v>0</v>
      </c>
      <c r="I22" s="23"/>
    </row>
    <row r="23" spans="1:11" ht="18" customHeight="1" x14ac:dyDescent="0.2">
      <c r="A23" s="1">
        <v>3</v>
      </c>
      <c r="B23" s="21" t="s">
        <v>30</v>
      </c>
      <c r="C23" s="24">
        <f t="shared" ref="C23:H23" si="2">SUM(C21:C22)</f>
        <v>636811717.27999985</v>
      </c>
      <c r="D23" s="24">
        <f t="shared" si="2"/>
        <v>574190029.82924712</v>
      </c>
      <c r="E23" s="24">
        <f t="shared" si="2"/>
        <v>0</v>
      </c>
      <c r="F23" s="24">
        <f t="shared" si="2"/>
        <v>62621687.170758441</v>
      </c>
      <c r="G23" s="24">
        <f t="shared" si="2"/>
        <v>0</v>
      </c>
      <c r="H23" s="24">
        <f t="shared" si="2"/>
        <v>636811717.0000056</v>
      </c>
      <c r="I23" s="25">
        <f>IF(D23&lt;&gt;0,C23/D23,0)</f>
        <v>1.1090609104957381</v>
      </c>
      <c r="J23" s="17"/>
      <c r="K23" s="15"/>
    </row>
    <row r="24" spans="1:11" x14ac:dyDescent="0.2">
      <c r="B24" s="26"/>
      <c r="C24" s="20"/>
      <c r="D24" s="20"/>
      <c r="E24" s="20"/>
      <c r="F24" s="20"/>
      <c r="H24" s="22"/>
      <c r="I24" s="23"/>
      <c r="K24" s="15"/>
    </row>
    <row r="25" spans="1:11" x14ac:dyDescent="0.2">
      <c r="A25" s="1">
        <v>4</v>
      </c>
      <c r="B25" s="2" t="s">
        <v>31</v>
      </c>
      <c r="C25" s="20">
        <f>C73</f>
        <v>41484097.640000001</v>
      </c>
      <c r="D25" s="20">
        <f>D73</f>
        <v>41490076.438007154</v>
      </c>
      <c r="E25" s="20">
        <f>E73</f>
        <v>0</v>
      </c>
      <c r="F25" s="20">
        <v>0</v>
      </c>
      <c r="H25" s="20">
        <f>H73</f>
        <v>41490076.438007154</v>
      </c>
      <c r="I25" s="23">
        <f>IF(D25&lt;&gt;0,C25/D25,0)</f>
        <v>0.99985589812021469</v>
      </c>
      <c r="J25" s="17"/>
      <c r="K25" s="15"/>
    </row>
    <row r="26" spans="1:11" x14ac:dyDescent="0.2">
      <c r="A26" s="1">
        <v>5</v>
      </c>
      <c r="B26" s="10" t="s">
        <v>32</v>
      </c>
      <c r="C26" s="20">
        <f>+C75</f>
        <v>0</v>
      </c>
      <c r="D26" s="20">
        <f>+D75</f>
        <v>0</v>
      </c>
      <c r="E26" s="20">
        <f>+E75</f>
        <v>0</v>
      </c>
      <c r="F26" s="20">
        <f>+F75</f>
        <v>0</v>
      </c>
      <c r="H26" s="20">
        <f>+H75</f>
        <v>0</v>
      </c>
      <c r="I26" s="23">
        <f t="shared" ref="I26:I36" si="3">IF(D26&lt;&gt;0,C26/D26,0)</f>
        <v>0</v>
      </c>
      <c r="K26" s="15"/>
    </row>
    <row r="27" spans="1:11" x14ac:dyDescent="0.2">
      <c r="A27" s="1">
        <v>6</v>
      </c>
      <c r="B27" s="2" t="s">
        <v>33</v>
      </c>
      <c r="C27" s="20">
        <f>+C223</f>
        <v>9171997.7694181111</v>
      </c>
      <c r="D27" s="20">
        <f>+D223</f>
        <v>9172199.8960632775</v>
      </c>
      <c r="E27" s="20">
        <f>+E223</f>
        <v>0</v>
      </c>
      <c r="F27" s="20">
        <v>0</v>
      </c>
      <c r="H27" s="22">
        <f>SUM(D27:F27)</f>
        <v>9172199.8960632775</v>
      </c>
      <c r="I27" s="23">
        <f t="shared" si="3"/>
        <v>0.99997796312253806</v>
      </c>
      <c r="J27" s="17"/>
      <c r="K27" s="15"/>
    </row>
    <row r="28" spans="1:11" x14ac:dyDescent="0.2">
      <c r="A28" s="1">
        <v>7</v>
      </c>
      <c r="B28" s="2" t="s">
        <v>34</v>
      </c>
      <c r="C28" s="20">
        <f>+C225</f>
        <v>0</v>
      </c>
      <c r="D28" s="20">
        <f>+D225</f>
        <v>0</v>
      </c>
      <c r="E28" s="20">
        <f>+E225</f>
        <v>0</v>
      </c>
      <c r="F28" s="20">
        <v>0</v>
      </c>
      <c r="H28" s="22">
        <f>+C28</f>
        <v>0</v>
      </c>
      <c r="I28" s="23">
        <f t="shared" si="3"/>
        <v>0</v>
      </c>
      <c r="K28" s="15"/>
    </row>
    <row r="29" spans="1:11" x14ac:dyDescent="0.2">
      <c r="A29" s="1">
        <v>8</v>
      </c>
      <c r="B29" s="2" t="s">
        <v>35</v>
      </c>
      <c r="C29" s="20">
        <f>C236</f>
        <v>22231035.759315588</v>
      </c>
      <c r="D29" s="20">
        <f>D236</f>
        <v>20039019.906508639</v>
      </c>
      <c r="E29" s="20">
        <f>E236</f>
        <v>0</v>
      </c>
      <c r="F29" s="20">
        <f>C324</f>
        <v>2185473.7466743565</v>
      </c>
      <c r="H29" s="22">
        <f>SUM(D29:F29)</f>
        <v>22224493.653182995</v>
      </c>
      <c r="I29" s="23">
        <f>IF(D29&lt;&gt;0,C29/D29,0)</f>
        <v>1.1093873783764736</v>
      </c>
      <c r="J29" s="17"/>
      <c r="K29" s="15"/>
    </row>
    <row r="30" spans="1:11" x14ac:dyDescent="0.2">
      <c r="C30" s="15"/>
      <c r="D30" s="15"/>
      <c r="E30" s="15"/>
      <c r="F30" s="15"/>
      <c r="H30" s="15"/>
      <c r="I30" s="23"/>
      <c r="K30" s="15"/>
    </row>
    <row r="31" spans="1:11" ht="15" x14ac:dyDescent="0.25">
      <c r="B31" s="27" t="s">
        <v>36</v>
      </c>
      <c r="C31" s="28"/>
      <c r="D31" s="28"/>
      <c r="E31" s="28"/>
      <c r="F31" s="28"/>
      <c r="H31" s="22"/>
      <c r="I31" s="23"/>
      <c r="J31" s="29"/>
      <c r="K31" s="15"/>
    </row>
    <row r="32" spans="1:11" x14ac:dyDescent="0.2">
      <c r="A32" s="1">
        <v>9</v>
      </c>
      <c r="B32" s="2" t="s">
        <v>37</v>
      </c>
      <c r="C32" s="20">
        <f>C87</f>
        <v>68909057.952898145</v>
      </c>
      <c r="D32" s="20">
        <f>D87</f>
        <v>87152261.938478544</v>
      </c>
      <c r="E32" s="20">
        <f>E87</f>
        <v>0</v>
      </c>
      <c r="F32" s="22">
        <f>C32-D32-E32</f>
        <v>-18243203.9855804</v>
      </c>
      <c r="H32" s="22">
        <f>SUM(D32:F32)</f>
        <v>68909057.952898145</v>
      </c>
      <c r="I32" s="23">
        <f t="shared" si="3"/>
        <v>0.7906743487798582</v>
      </c>
      <c r="J32" s="15"/>
      <c r="K32" s="15"/>
    </row>
    <row r="33" spans="1:11" x14ac:dyDescent="0.2">
      <c r="A33" s="1">
        <v>10</v>
      </c>
      <c r="B33" s="2" t="s">
        <v>38</v>
      </c>
      <c r="C33" s="20">
        <f>C128</f>
        <v>1717948.9398972169</v>
      </c>
      <c r="D33" s="20">
        <f>D128</f>
        <v>10404401.507694557</v>
      </c>
      <c r="E33" s="20">
        <f>E128</f>
        <v>0</v>
      </c>
      <c r="F33" s="22">
        <f>C33-D33-E33</f>
        <v>-8686452.5677973405</v>
      </c>
      <c r="H33" s="22">
        <f>SUM(D33:F33)</f>
        <v>1717948.9398972169</v>
      </c>
      <c r="I33" s="23">
        <f t="shared" si="3"/>
        <v>0.16511751671893002</v>
      </c>
      <c r="J33" s="15"/>
      <c r="K33" s="15"/>
    </row>
    <row r="34" spans="1:11" x14ac:dyDescent="0.2">
      <c r="A34" s="1">
        <v>11</v>
      </c>
      <c r="B34" s="2" t="s">
        <v>39</v>
      </c>
      <c r="C34" s="20">
        <f>C166</f>
        <v>11969343.183470888</v>
      </c>
      <c r="D34" s="20">
        <f>D166</f>
        <v>44165488.189015225</v>
      </c>
      <c r="E34" s="20">
        <f>E166</f>
        <v>0</v>
      </c>
      <c r="F34" s="22">
        <f>C34-D34-E34</f>
        <v>-32196145.005544335</v>
      </c>
      <c r="H34" s="22">
        <f>SUM(D34:F34)</f>
        <v>11969343.18347089</v>
      </c>
      <c r="I34" s="23">
        <f t="shared" si="3"/>
        <v>0.27101122786746157</v>
      </c>
      <c r="J34" s="15"/>
      <c r="K34" s="15"/>
    </row>
    <row r="35" spans="1:11" x14ac:dyDescent="0.2">
      <c r="A35" s="1">
        <v>12</v>
      </c>
      <c r="B35" s="2" t="s">
        <v>40</v>
      </c>
      <c r="C35" s="20">
        <f>C198</f>
        <v>4077136.5066004382</v>
      </c>
      <c r="D35" s="20">
        <f>D198</f>
        <v>9758495.865111161</v>
      </c>
      <c r="E35" s="20">
        <f>E198</f>
        <v>0</v>
      </c>
      <c r="F35" s="22">
        <f>C35-D35-E35</f>
        <v>-5681359.3585107233</v>
      </c>
      <c r="H35" s="30">
        <f>SUM(D35:F35)</f>
        <v>4077136.5066004377</v>
      </c>
      <c r="I35" s="23">
        <f t="shared" si="3"/>
        <v>0.41780378482068403</v>
      </c>
      <c r="J35" s="15"/>
      <c r="K35" s="15"/>
    </row>
    <row r="36" spans="1:11" x14ac:dyDescent="0.2">
      <c r="A36" s="1">
        <v>13</v>
      </c>
      <c r="B36" s="2" t="s">
        <v>41</v>
      </c>
      <c r="C36" s="20">
        <v>0</v>
      </c>
      <c r="D36" s="20">
        <v>0</v>
      </c>
      <c r="E36" s="20">
        <f>-E225</f>
        <v>0</v>
      </c>
      <c r="F36" s="22">
        <f>C36-D36-E36</f>
        <v>0</v>
      </c>
      <c r="H36" s="30">
        <f>SUM(D36:F36)</f>
        <v>0</v>
      </c>
      <c r="I36" s="23">
        <f t="shared" si="3"/>
        <v>0</v>
      </c>
      <c r="J36" s="15"/>
      <c r="K36" s="15"/>
    </row>
    <row r="37" spans="1:11" x14ac:dyDescent="0.2">
      <c r="C37" s="20"/>
      <c r="D37" s="20"/>
      <c r="E37" s="20"/>
      <c r="F37" s="30"/>
      <c r="H37" s="30"/>
      <c r="I37" s="31"/>
      <c r="J37" s="19"/>
      <c r="K37" s="15"/>
    </row>
    <row r="38" spans="1:11" x14ac:dyDescent="0.2">
      <c r="A38" s="1">
        <v>14</v>
      </c>
      <c r="B38" s="18" t="s">
        <v>42</v>
      </c>
      <c r="C38" s="32">
        <f t="shared" ref="C38:H38" si="4">SUM(C32:C36)</f>
        <v>86673486.582866684</v>
      </c>
      <c r="D38" s="32">
        <f t="shared" si="4"/>
        <v>151480647.50029951</v>
      </c>
      <c r="E38" s="32">
        <f t="shared" si="4"/>
        <v>0</v>
      </c>
      <c r="F38" s="32">
        <f t="shared" si="4"/>
        <v>-64807160.9174328</v>
      </c>
      <c r="G38" s="32">
        <f t="shared" si="4"/>
        <v>0</v>
      </c>
      <c r="H38" s="32">
        <f t="shared" si="4"/>
        <v>86673486.582866684</v>
      </c>
      <c r="I38" s="33">
        <f>IF(D38&lt;&gt;0,C38/D38,0)</f>
        <v>0.57217531092673279</v>
      </c>
      <c r="J38" s="17"/>
      <c r="K38" s="15"/>
    </row>
    <row r="39" spans="1:11" x14ac:dyDescent="0.2">
      <c r="C39" s="22"/>
      <c r="D39" s="22"/>
      <c r="E39" s="22"/>
      <c r="F39" s="22"/>
      <c r="H39" s="22"/>
      <c r="I39" s="34"/>
      <c r="K39" s="15"/>
    </row>
    <row r="40" spans="1:11" ht="13.5" thickBot="1" x14ac:dyDescent="0.25">
      <c r="A40" s="1">
        <v>15</v>
      </c>
      <c r="B40" s="18" t="s">
        <v>43</v>
      </c>
      <c r="C40" s="35">
        <f t="shared" ref="C40:H40" si="5">SUM(C23:C29,C38)</f>
        <v>796372335.03160024</v>
      </c>
      <c r="D40" s="35">
        <f t="shared" si="5"/>
        <v>796371973.57012582</v>
      </c>
      <c r="E40" s="35">
        <f t="shared" si="5"/>
        <v>0</v>
      </c>
      <c r="F40" s="35">
        <f t="shared" si="5"/>
        <v>0</v>
      </c>
      <c r="G40" s="35">
        <f t="shared" si="5"/>
        <v>0</v>
      </c>
      <c r="H40" s="35">
        <f t="shared" si="5"/>
        <v>796371973.5701257</v>
      </c>
      <c r="I40" s="36">
        <f>IF(D40&lt;&gt;0,C40/D40,0)</f>
        <v>1.0000004538852276</v>
      </c>
      <c r="J40" s="17"/>
      <c r="K40" s="15"/>
    </row>
    <row r="41" spans="1:11" ht="13.5" thickTop="1" x14ac:dyDescent="0.2">
      <c r="C41" s="37"/>
      <c r="D41" s="15"/>
      <c r="H41" s="15"/>
      <c r="I41" s="19"/>
    </row>
    <row r="42" spans="1:11" ht="14.25" x14ac:dyDescent="0.2">
      <c r="A42" s="38"/>
      <c r="B42" s="34"/>
      <c r="C42" s="37"/>
      <c r="D42" s="37"/>
      <c r="H42" s="15"/>
      <c r="I42" s="19"/>
    </row>
    <row r="43" spans="1:11" x14ac:dyDescent="0.2">
      <c r="B43" s="21"/>
      <c r="C43" s="39"/>
      <c r="D43" s="39"/>
      <c r="E43" s="40"/>
      <c r="H43" s="15"/>
    </row>
    <row r="44" spans="1:11" x14ac:dyDescent="0.2">
      <c r="C44" s="15"/>
      <c r="D44" s="15"/>
      <c r="E44" s="39"/>
      <c r="H44" s="15"/>
    </row>
    <row r="45" spans="1:11" x14ac:dyDescent="0.2">
      <c r="B45" s="41"/>
      <c r="C45" s="15"/>
    </row>
    <row r="46" spans="1:11" x14ac:dyDescent="0.2">
      <c r="B46" s="41"/>
      <c r="D46" s="19"/>
      <c r="F46" s="19"/>
      <c r="H46" s="19"/>
      <c r="K46" s="19"/>
    </row>
    <row r="47" spans="1:11" x14ac:dyDescent="0.2">
      <c r="D47" s="19"/>
      <c r="F47" s="19"/>
      <c r="K47" s="19"/>
    </row>
    <row r="48" spans="1:11" ht="20.25" customHeight="1" x14ac:dyDescent="0.2">
      <c r="D48" s="19"/>
      <c r="I48" s="4" t="s">
        <v>181</v>
      </c>
    </row>
    <row r="49" spans="1:9" x14ac:dyDescent="0.2">
      <c r="I49" s="4" t="s">
        <v>44</v>
      </c>
    </row>
    <row r="50" spans="1:9" x14ac:dyDescent="0.2">
      <c r="I50" s="6"/>
    </row>
    <row r="52" spans="1:9" x14ac:dyDescent="0.2">
      <c r="A52" s="7" t="str">
        <f>+A6</f>
        <v>NEWFOUNDLAND AND LABRADOR HYDRO</v>
      </c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 t="str">
        <f>RunName</f>
        <v>2027 Test Year Cost of Service Study</v>
      </c>
      <c r="B53" s="7"/>
      <c r="C53" s="7"/>
      <c r="D53" s="7"/>
      <c r="E53" s="7"/>
      <c r="F53" s="7"/>
      <c r="G53" s="7"/>
      <c r="H53" s="7"/>
      <c r="I53" s="7"/>
    </row>
    <row r="54" spans="1:9" x14ac:dyDescent="0.2">
      <c r="A54" s="7" t="s">
        <v>37</v>
      </c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7" t="s">
        <v>191</v>
      </c>
      <c r="B55" s="7"/>
      <c r="C55" s="7"/>
      <c r="D55" s="7"/>
      <c r="E55" s="7"/>
      <c r="F55" s="7"/>
      <c r="G55" s="7"/>
      <c r="H55" s="7"/>
      <c r="I55" s="7"/>
    </row>
    <row r="56" spans="1:9" x14ac:dyDescent="0.2">
      <c r="B56" s="42"/>
      <c r="C56" s="42"/>
      <c r="D56" s="42"/>
      <c r="E56" s="42"/>
      <c r="F56" s="42"/>
      <c r="H56" s="42"/>
      <c r="I56" s="42"/>
    </row>
    <row r="57" spans="1:9" x14ac:dyDescent="0.2">
      <c r="B57" s="1">
        <f t="shared" ref="B57:I57" si="6">MAX(A57)+NoOne</f>
        <v>1</v>
      </c>
      <c r="C57" s="1">
        <f t="shared" si="6"/>
        <v>2</v>
      </c>
      <c r="D57" s="1">
        <f t="shared" si="6"/>
        <v>3</v>
      </c>
      <c r="E57" s="1">
        <f t="shared" si="6"/>
        <v>4</v>
      </c>
      <c r="F57" s="1">
        <f t="shared" si="6"/>
        <v>5</v>
      </c>
      <c r="G57" s="1">
        <f t="shared" si="6"/>
        <v>6</v>
      </c>
      <c r="H57" s="1">
        <v>6</v>
      </c>
      <c r="I57" s="1">
        <f t="shared" si="6"/>
        <v>7</v>
      </c>
    </row>
    <row r="58" spans="1:9" x14ac:dyDescent="0.2">
      <c r="E58" s="1"/>
      <c r="G58" s="1"/>
      <c r="H58" s="1"/>
      <c r="I58" s="1"/>
    </row>
    <row r="59" spans="1:9" s="1" customFormat="1" x14ac:dyDescent="0.2">
      <c r="D59" s="9" t="s">
        <v>7</v>
      </c>
      <c r="G59" s="2"/>
      <c r="H59" s="9" t="s">
        <v>8</v>
      </c>
      <c r="I59" s="1" t="s">
        <v>9</v>
      </c>
    </row>
    <row r="60" spans="1:9" s="1" customFormat="1" x14ac:dyDescent="0.2">
      <c r="A60" s="1" t="s">
        <v>10</v>
      </c>
      <c r="D60" s="1" t="s">
        <v>11</v>
      </c>
      <c r="E60" s="1" t="s">
        <v>9</v>
      </c>
      <c r="F60" s="1" t="s">
        <v>20</v>
      </c>
      <c r="G60" s="9" t="s">
        <v>12</v>
      </c>
      <c r="H60" s="9" t="s">
        <v>13</v>
      </c>
      <c r="I60" s="1" t="s">
        <v>14</v>
      </c>
    </row>
    <row r="61" spans="1:9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45</v>
      </c>
      <c r="F61" s="1" t="s">
        <v>46</v>
      </c>
      <c r="G61" s="1" t="s">
        <v>21</v>
      </c>
      <c r="H61" s="1" t="s">
        <v>18</v>
      </c>
      <c r="I61" s="1" t="s">
        <v>22</v>
      </c>
    </row>
    <row r="62" spans="1:9" x14ac:dyDescent="0.2">
      <c r="B62" s="1"/>
      <c r="C62" s="1"/>
      <c r="D62" s="1"/>
      <c r="E62" s="1"/>
      <c r="F62" s="1"/>
      <c r="H62" s="13" t="s">
        <v>25</v>
      </c>
      <c r="I62" s="1" t="s">
        <v>26</v>
      </c>
    </row>
    <row r="63" spans="1:9" x14ac:dyDescent="0.2">
      <c r="B63" s="1"/>
      <c r="C63" s="1" t="s">
        <v>27</v>
      </c>
      <c r="D63" s="1" t="s">
        <v>27</v>
      </c>
      <c r="E63" s="1" t="s">
        <v>27</v>
      </c>
      <c r="F63" s="1" t="s">
        <v>27</v>
      </c>
      <c r="G63" s="1" t="s">
        <v>27</v>
      </c>
      <c r="H63" s="1" t="s">
        <v>27</v>
      </c>
      <c r="I63" s="1"/>
    </row>
    <row r="64" spans="1:9" x14ac:dyDescent="0.2">
      <c r="H64" s="15"/>
    </row>
    <row r="65" spans="1:11" x14ac:dyDescent="0.2">
      <c r="B65" s="18" t="s">
        <v>37</v>
      </c>
      <c r="H65" s="15"/>
    </row>
    <row r="66" spans="1:11" x14ac:dyDescent="0.2">
      <c r="A66" s="1">
        <v>1</v>
      </c>
      <c r="B66" s="26" t="s">
        <v>28</v>
      </c>
      <c r="C66" s="15">
        <v>636811717.27999985</v>
      </c>
      <c r="D66" s="15">
        <v>574190029.82924712</v>
      </c>
      <c r="E66" s="15">
        <f>(D66/($D$66+$D$70+$D$87))*-$E$95</f>
        <v>0</v>
      </c>
      <c r="F66" s="15">
        <f>+C320-D273</f>
        <v>62621687.170758441</v>
      </c>
      <c r="G66" s="15">
        <f>-G67</f>
        <v>0</v>
      </c>
      <c r="H66" s="15">
        <f>SUM(D66:G66)</f>
        <v>636811717.0000056</v>
      </c>
      <c r="I66" s="43"/>
      <c r="J66" s="17"/>
    </row>
    <row r="67" spans="1:11" ht="15" x14ac:dyDescent="0.25">
      <c r="A67" s="1">
        <v>2</v>
      </c>
      <c r="B67" s="2" t="s">
        <v>47</v>
      </c>
      <c r="C67" s="44">
        <v>0</v>
      </c>
      <c r="D67" s="45"/>
      <c r="E67" s="45"/>
      <c r="F67" s="45"/>
      <c r="G67" s="15"/>
      <c r="H67" s="45">
        <f>SUM(D67:G67)</f>
        <v>0</v>
      </c>
      <c r="I67" s="46"/>
    </row>
    <row r="68" spans="1:11" ht="20.25" customHeight="1" x14ac:dyDescent="0.2">
      <c r="A68" s="1">
        <v>3</v>
      </c>
      <c r="B68" s="27" t="s">
        <v>30</v>
      </c>
      <c r="C68" s="24">
        <f t="shared" ref="C68:H68" si="7">SUM(C66:C67)</f>
        <v>636811717.27999985</v>
      </c>
      <c r="D68" s="24">
        <f t="shared" si="7"/>
        <v>574190029.82924712</v>
      </c>
      <c r="E68" s="24">
        <f t="shared" si="7"/>
        <v>0</v>
      </c>
      <c r="F68" s="24">
        <f t="shared" si="7"/>
        <v>62621687.170758441</v>
      </c>
      <c r="G68" s="24">
        <f t="shared" si="7"/>
        <v>0</v>
      </c>
      <c r="H68" s="24">
        <f t="shared" si="7"/>
        <v>636811717.0000056</v>
      </c>
      <c r="I68" s="25">
        <f>IF(D68&lt;&gt;0,C68/D68,0)</f>
        <v>1.1090609104957381</v>
      </c>
    </row>
    <row r="69" spans="1:11" ht="20.25" customHeight="1" x14ac:dyDescent="0.2">
      <c r="B69" s="18"/>
      <c r="C69" s="47"/>
      <c r="D69" s="47"/>
      <c r="E69" s="47"/>
      <c r="F69" s="47"/>
      <c r="H69" s="47"/>
      <c r="I69" s="48"/>
    </row>
    <row r="70" spans="1:11" x14ac:dyDescent="0.2">
      <c r="A70" s="1">
        <v>4</v>
      </c>
      <c r="B70" s="2" t="s">
        <v>48</v>
      </c>
      <c r="C70" s="15">
        <v>41484097.640000001</v>
      </c>
      <c r="D70" s="15">
        <v>41490076.438007154</v>
      </c>
      <c r="E70" s="15">
        <f>(D70/($D$66+$D$70+$D$87))*-$E$95</f>
        <v>0</v>
      </c>
      <c r="F70" s="15"/>
      <c r="H70" s="15">
        <f>SUM(D70:F70)</f>
        <v>41490076.438007154</v>
      </c>
      <c r="I70" s="43"/>
      <c r="J70" s="17"/>
    </row>
    <row r="71" spans="1:11" x14ac:dyDescent="0.2">
      <c r="A71" s="1">
        <v>5</v>
      </c>
      <c r="B71" s="2" t="s">
        <v>49</v>
      </c>
      <c r="C71" s="15">
        <v>0</v>
      </c>
      <c r="D71" s="15">
        <v>0</v>
      </c>
      <c r="E71" s="15">
        <f>+E95</f>
        <v>0</v>
      </c>
      <c r="F71" s="15"/>
      <c r="H71" s="15">
        <f>+C71</f>
        <v>0</v>
      </c>
      <c r="I71" s="43"/>
    </row>
    <row r="72" spans="1:11" ht="15" x14ac:dyDescent="0.25">
      <c r="A72" s="1">
        <v>6</v>
      </c>
      <c r="B72" s="2" t="s">
        <v>50</v>
      </c>
      <c r="C72" s="44">
        <v>0</v>
      </c>
      <c r="D72" s="15"/>
      <c r="E72" s="15"/>
      <c r="F72" s="15"/>
      <c r="H72" s="15">
        <f>SUM(D72:F72)</f>
        <v>0</v>
      </c>
      <c r="I72" s="43"/>
    </row>
    <row r="73" spans="1:11" x14ac:dyDescent="0.2">
      <c r="A73" s="1">
        <v>7</v>
      </c>
      <c r="B73" s="27" t="s">
        <v>51</v>
      </c>
      <c r="C73" s="24">
        <f>SUM(C70:C72)</f>
        <v>41484097.640000001</v>
      </c>
      <c r="D73" s="24">
        <f>SUM(D70:D72)</f>
        <v>41490076.438007154</v>
      </c>
      <c r="E73" s="24">
        <f>SUM(E70:E72)</f>
        <v>0</v>
      </c>
      <c r="F73" s="24">
        <f>SUM(F70:F72)</f>
        <v>0</v>
      </c>
      <c r="G73" s="24"/>
      <c r="H73" s="24">
        <f>SUM(H70:H72)</f>
        <v>41490076.438007154</v>
      </c>
      <c r="I73" s="25">
        <f>IF(D73&lt;&gt;0,C73/D73,0)</f>
        <v>0.99985589812021469</v>
      </c>
    </row>
    <row r="74" spans="1:11" x14ac:dyDescent="0.2">
      <c r="B74" s="18"/>
      <c r="C74" s="47"/>
      <c r="D74" s="47"/>
      <c r="E74" s="47"/>
      <c r="F74" s="47"/>
      <c r="G74" s="47"/>
      <c r="H74" s="47"/>
      <c r="I74" s="48"/>
    </row>
    <row r="75" spans="1:11" ht="15" x14ac:dyDescent="0.25">
      <c r="A75" s="1">
        <v>8</v>
      </c>
      <c r="B75" s="18" t="s">
        <v>32</v>
      </c>
      <c r="C75" s="49">
        <v>0</v>
      </c>
      <c r="D75" s="50"/>
      <c r="E75" s="50"/>
      <c r="F75" s="50"/>
      <c r="G75" s="50"/>
      <c r="H75" s="50"/>
      <c r="I75" s="51"/>
    </row>
    <row r="76" spans="1:11" x14ac:dyDescent="0.2">
      <c r="B76" s="18"/>
      <c r="C76" s="47"/>
      <c r="D76" s="47"/>
      <c r="E76" s="47"/>
      <c r="F76" s="47"/>
      <c r="H76" s="47"/>
      <c r="I76" s="48"/>
    </row>
    <row r="77" spans="1:11" x14ac:dyDescent="0.2">
      <c r="B77" s="18" t="s">
        <v>52</v>
      </c>
      <c r="C77" s="15"/>
      <c r="D77" s="15"/>
      <c r="E77" s="15"/>
      <c r="F77" s="15"/>
      <c r="H77" s="15"/>
    </row>
    <row r="78" spans="1:11" ht="15" x14ac:dyDescent="0.25">
      <c r="A78" s="1">
        <f t="shared" ref="A78" si="8">MAX(A75:A77)+NoOne</f>
        <v>9</v>
      </c>
      <c r="B78" s="2" t="s">
        <v>53</v>
      </c>
      <c r="C78" s="52">
        <v>18788947.558794092</v>
      </c>
      <c r="D78" s="16">
        <v>28246937.829525482</v>
      </c>
      <c r="E78" s="16">
        <f t="shared" ref="E78:E85" si="9">(D78/($D$66+$D$70+$D$87))*-$E$95</f>
        <v>0</v>
      </c>
      <c r="F78" s="16">
        <f>C78-D78-E78</f>
        <v>-9457990.2707313895</v>
      </c>
      <c r="G78" s="16"/>
      <c r="H78" s="16">
        <f t="shared" ref="H78:H85" si="10">SUM(D78:F78)</f>
        <v>18788947.558794092</v>
      </c>
      <c r="I78" s="53">
        <f>IF(D78&lt;&gt;0,C78/D78,0)</f>
        <v>0.66516758992384295</v>
      </c>
      <c r="K78" s="2" t="s">
        <v>54</v>
      </c>
    </row>
    <row r="79" spans="1:11" ht="15" x14ac:dyDescent="0.25">
      <c r="A79" s="1">
        <f t="shared" ref="A79" si="11">MAX(A76:A78)+NoOne</f>
        <v>10</v>
      </c>
      <c r="B79" s="2" t="s">
        <v>55</v>
      </c>
      <c r="C79" s="52">
        <v>23929645.322584182</v>
      </c>
      <c r="D79" s="16">
        <v>31349469.666359976</v>
      </c>
      <c r="E79" s="16">
        <f t="shared" si="9"/>
        <v>0</v>
      </c>
      <c r="F79" s="16">
        <f t="shared" ref="F79:F85" si="12">C79-D79-E79</f>
        <v>-7419824.3437757939</v>
      </c>
      <c r="G79" s="16"/>
      <c r="H79" s="16">
        <f t="shared" si="10"/>
        <v>23929645.322584182</v>
      </c>
      <c r="I79" s="53">
        <f t="shared" ref="I79:I85" si="13">IF(D79&lt;&gt;0,C79/D79,0)</f>
        <v>0.76331898361464945</v>
      </c>
      <c r="K79" s="2" t="s">
        <v>56</v>
      </c>
    </row>
    <row r="80" spans="1:11" ht="15" x14ac:dyDescent="0.25">
      <c r="A80" s="1">
        <f t="shared" ref="A80" si="14">MAX(A77:A79)+NoOne</f>
        <v>11</v>
      </c>
      <c r="B80" s="2" t="s">
        <v>57</v>
      </c>
      <c r="C80" s="52">
        <v>21703.949999999997</v>
      </c>
      <c r="D80" s="16">
        <v>87626.550544653946</v>
      </c>
      <c r="E80" s="16">
        <f t="shared" si="9"/>
        <v>0</v>
      </c>
      <c r="F80" s="16">
        <f t="shared" si="12"/>
        <v>-65922.600544653949</v>
      </c>
      <c r="G80" s="16"/>
      <c r="H80" s="16">
        <f t="shared" si="10"/>
        <v>21703.949999999997</v>
      </c>
      <c r="I80" s="53">
        <f t="shared" si="13"/>
        <v>0.24768691526821884</v>
      </c>
      <c r="K80" s="2" t="s">
        <v>58</v>
      </c>
    </row>
    <row r="81" spans="1:11" ht="15" x14ac:dyDescent="0.25">
      <c r="A81" s="1">
        <f t="shared" ref="A81" si="15">MAX(A78:A80)+NoOne</f>
        <v>12</v>
      </c>
      <c r="B81" s="10" t="s">
        <v>59</v>
      </c>
      <c r="C81" s="52">
        <v>12084583.400972759</v>
      </c>
      <c r="D81" s="16">
        <v>13516744.096073488</v>
      </c>
      <c r="E81" s="16">
        <f t="shared" si="9"/>
        <v>0</v>
      </c>
      <c r="F81" s="16">
        <f t="shared" si="12"/>
        <v>-1432160.6951007284</v>
      </c>
      <c r="G81" s="16"/>
      <c r="H81" s="16">
        <f t="shared" si="10"/>
        <v>12084583.400972759</v>
      </c>
      <c r="I81" s="53">
        <f t="shared" si="13"/>
        <v>0.8940454383895039</v>
      </c>
      <c r="K81" s="2" t="s">
        <v>60</v>
      </c>
    </row>
    <row r="82" spans="1:11" ht="14.45" hidden="1" customHeight="1" x14ac:dyDescent="0.25">
      <c r="A82" s="1">
        <f t="shared" ref="A82" si="16">MAX(A79:A81)+NoOne</f>
        <v>13</v>
      </c>
      <c r="B82" s="2" t="s">
        <v>61</v>
      </c>
      <c r="C82" s="52">
        <v>0</v>
      </c>
      <c r="D82" s="16">
        <v>0</v>
      </c>
      <c r="E82" s="16">
        <f t="shared" si="9"/>
        <v>0</v>
      </c>
      <c r="F82" s="16">
        <f t="shared" si="12"/>
        <v>0</v>
      </c>
      <c r="G82" s="16"/>
      <c r="H82" s="16">
        <f t="shared" si="10"/>
        <v>0</v>
      </c>
      <c r="I82" s="53">
        <f t="shared" si="13"/>
        <v>0</v>
      </c>
      <c r="K82" s="2" t="s">
        <v>62</v>
      </c>
    </row>
    <row r="83" spans="1:11" ht="15" x14ac:dyDescent="0.25">
      <c r="A83" s="1">
        <v>13</v>
      </c>
      <c r="B83" s="2" t="s">
        <v>63</v>
      </c>
      <c r="C83" s="52">
        <v>7645700.2165019428</v>
      </c>
      <c r="D83" s="16">
        <v>7799688.8604209218</v>
      </c>
      <c r="E83" s="16">
        <f t="shared" si="9"/>
        <v>0</v>
      </c>
      <c r="F83" s="16">
        <f t="shared" si="12"/>
        <v>-153988.64391897898</v>
      </c>
      <c r="G83" s="16"/>
      <c r="H83" s="16">
        <f t="shared" si="10"/>
        <v>7645700.2165019428</v>
      </c>
      <c r="I83" s="53">
        <f t="shared" si="13"/>
        <v>0.98025707862522748</v>
      </c>
      <c r="K83" s="2" t="s">
        <v>64</v>
      </c>
    </row>
    <row r="84" spans="1:11" ht="15" x14ac:dyDescent="0.25">
      <c r="A84" s="1">
        <f t="shared" ref="A84" si="17">MAX(A81:A83)+NoOne</f>
        <v>14</v>
      </c>
      <c r="B84" s="2" t="s">
        <v>65</v>
      </c>
      <c r="C84" s="52">
        <v>5260869.3307651561</v>
      </c>
      <c r="D84" s="16">
        <v>4695944.6320487317</v>
      </c>
      <c r="E84" s="16">
        <f t="shared" si="9"/>
        <v>0</v>
      </c>
      <c r="F84" s="16">
        <f t="shared" si="12"/>
        <v>564924.69871642441</v>
      </c>
      <c r="G84" s="16"/>
      <c r="H84" s="16">
        <f t="shared" si="10"/>
        <v>5260869.3307651561</v>
      </c>
      <c r="I84" s="53">
        <f t="shared" si="13"/>
        <v>1.1203005450407026</v>
      </c>
      <c r="K84" s="2" t="s">
        <v>66</v>
      </c>
    </row>
    <row r="85" spans="1:11" ht="15" x14ac:dyDescent="0.25">
      <c r="A85" s="1">
        <f t="shared" ref="A85" si="18">MAX(A82:A84)+NoOne</f>
        <v>15</v>
      </c>
      <c r="B85" s="2" t="s">
        <v>67</v>
      </c>
      <c r="C85" s="52">
        <v>1177608.1732799991</v>
      </c>
      <c r="D85" s="16">
        <v>1455850.3035052889</v>
      </c>
      <c r="E85" s="16">
        <f t="shared" si="9"/>
        <v>0</v>
      </c>
      <c r="F85" s="16">
        <f t="shared" si="12"/>
        <v>-278242.13022528985</v>
      </c>
      <c r="G85" s="16"/>
      <c r="H85" s="16">
        <f t="shared" si="10"/>
        <v>1177608.1732799991</v>
      </c>
      <c r="I85" s="53">
        <f t="shared" si="13"/>
        <v>0.80887998611164968</v>
      </c>
      <c r="K85" s="2" t="s">
        <v>68</v>
      </c>
    </row>
    <row r="86" spans="1:11" x14ac:dyDescent="0.2">
      <c r="B86" s="15"/>
      <c r="C86" s="15"/>
      <c r="D86" s="15"/>
      <c r="E86" s="15"/>
      <c r="F86" s="15"/>
      <c r="H86" s="15"/>
      <c r="I86" s="54"/>
    </row>
    <row r="87" spans="1:11" x14ac:dyDescent="0.2">
      <c r="A87" s="1">
        <v>16</v>
      </c>
      <c r="B87" s="18" t="s">
        <v>69</v>
      </c>
      <c r="C87" s="32">
        <f>SUM(C78:C85)</f>
        <v>68909057.952898145</v>
      </c>
      <c r="D87" s="32">
        <f>SUM(D78:D85)</f>
        <v>87152261.938478544</v>
      </c>
      <c r="E87" s="32">
        <f>SUM(E78:E85)</f>
        <v>0</v>
      </c>
      <c r="F87" s="32">
        <f>SUM(F78:F85)</f>
        <v>-18243203.985580411</v>
      </c>
      <c r="G87" s="32"/>
      <c r="H87" s="32">
        <f>SUM(H78:H85)</f>
        <v>68909057.952898145</v>
      </c>
      <c r="I87" s="33">
        <f>IF(D87&lt;&gt;0,C87/D87,0)</f>
        <v>0.7906743487798582</v>
      </c>
      <c r="J87" s="17"/>
    </row>
    <row r="88" spans="1:11" ht="13.5" thickBot="1" x14ac:dyDescent="0.25">
      <c r="A88" s="1">
        <v>17</v>
      </c>
      <c r="B88" s="18" t="s">
        <v>70</v>
      </c>
      <c r="C88" s="55">
        <f>SUM(C87,C73,C68,C75)</f>
        <v>747204872.87289798</v>
      </c>
      <c r="D88" s="55">
        <f>SUM(D87,D73,D68,D75)</f>
        <v>702832368.20573282</v>
      </c>
      <c r="E88" s="55">
        <f>SUM(E87,E73,E68,E75)</f>
        <v>0</v>
      </c>
      <c r="F88" s="55">
        <f>SUM(F87,F73,F68,F75)</f>
        <v>44378483.185178027</v>
      </c>
      <c r="G88" s="55"/>
      <c r="H88" s="55">
        <f>SUM(H87,H73,H68,H75)</f>
        <v>747210851.39091086</v>
      </c>
      <c r="I88" s="36">
        <f>IF(D88&lt;&gt;0,C88/D88,0)</f>
        <v>1.0631338377036392</v>
      </c>
    </row>
    <row r="89" spans="1:11" ht="13.5" thickTop="1" x14ac:dyDescent="0.2">
      <c r="H89" s="15"/>
    </row>
    <row r="90" spans="1:11" ht="15" x14ac:dyDescent="0.25">
      <c r="C90" s="56"/>
      <c r="D90" s="16"/>
      <c r="H90" s="15"/>
    </row>
    <row r="91" spans="1:11" x14ac:dyDescent="0.2">
      <c r="H91" s="15"/>
    </row>
    <row r="92" spans="1:11" x14ac:dyDescent="0.2">
      <c r="B92" s="26"/>
    </row>
    <row r="93" spans="1:11" x14ac:dyDescent="0.2">
      <c r="B93" s="41"/>
      <c r="E93" s="15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9" x14ac:dyDescent="0.2">
      <c r="I97" s="4" t="s">
        <v>181</v>
      </c>
    </row>
    <row r="98" spans="1:9" x14ac:dyDescent="0.2">
      <c r="I98" s="4" t="s">
        <v>71</v>
      </c>
    </row>
    <row r="99" spans="1:9" x14ac:dyDescent="0.2">
      <c r="I99" s="6"/>
    </row>
    <row r="101" spans="1:9" x14ac:dyDescent="0.2">
      <c r="A101" s="7" t="str">
        <f>+A6</f>
        <v>NEWFOUNDLAND AND LABRADOR HYDRO</v>
      </c>
      <c r="B101" s="7"/>
      <c r="C101" s="7"/>
      <c r="D101" s="7"/>
      <c r="E101" s="7"/>
      <c r="F101" s="7"/>
      <c r="G101" s="7"/>
      <c r="H101" s="7"/>
      <c r="I101" s="7"/>
    </row>
    <row r="102" spans="1:9" x14ac:dyDescent="0.2">
      <c r="A102" s="7" t="str">
        <f>RunName</f>
        <v>2027 Test Year Cost of Service Study</v>
      </c>
      <c r="B102" s="7"/>
      <c r="C102" s="7"/>
      <c r="D102" s="7"/>
      <c r="E102" s="7"/>
      <c r="F102" s="7"/>
      <c r="G102" s="7"/>
      <c r="H102" s="7"/>
      <c r="I102" s="7"/>
    </row>
    <row r="103" spans="1:9" x14ac:dyDescent="0.2">
      <c r="A103" s="7" t="s">
        <v>38</v>
      </c>
      <c r="B103" s="7"/>
      <c r="C103" s="7"/>
      <c r="D103" s="7"/>
      <c r="E103" s="7"/>
      <c r="F103" s="7"/>
      <c r="G103" s="7"/>
      <c r="H103" s="7"/>
      <c r="I103" s="7"/>
    </row>
    <row r="104" spans="1:9" x14ac:dyDescent="0.2">
      <c r="A104" s="7" t="s">
        <v>191</v>
      </c>
      <c r="B104" s="7"/>
      <c r="C104" s="7"/>
      <c r="D104" s="7"/>
      <c r="E104" s="7"/>
      <c r="F104" s="7"/>
      <c r="G104" s="7"/>
      <c r="H104" s="7"/>
      <c r="I104" s="7"/>
    </row>
    <row r="105" spans="1:9" s="1" customFormat="1" x14ac:dyDescent="0.2"/>
    <row r="106" spans="1:9" s="1" customFormat="1" x14ac:dyDescent="0.2">
      <c r="B106" s="1">
        <f t="shared" ref="B106:I106" si="19">MAX(A106)+NoOne</f>
        <v>1</v>
      </c>
      <c r="C106" s="1">
        <f t="shared" si="19"/>
        <v>2</v>
      </c>
      <c r="D106" s="1">
        <f t="shared" si="19"/>
        <v>3</v>
      </c>
      <c r="E106" s="1">
        <f t="shared" si="19"/>
        <v>4</v>
      </c>
      <c r="F106" s="1">
        <f t="shared" si="19"/>
        <v>5</v>
      </c>
      <c r="G106" s="1">
        <f t="shared" si="19"/>
        <v>6</v>
      </c>
      <c r="H106" s="1">
        <v>6</v>
      </c>
      <c r="I106" s="1">
        <f t="shared" si="19"/>
        <v>7</v>
      </c>
    </row>
    <row r="107" spans="1:9" s="1" customFormat="1" x14ac:dyDescent="0.2"/>
    <row r="108" spans="1:9" x14ac:dyDescent="0.2">
      <c r="B108" s="1"/>
      <c r="C108" s="1"/>
      <c r="D108" s="9" t="s">
        <v>7</v>
      </c>
      <c r="E108" s="1"/>
      <c r="F108" s="1"/>
      <c r="H108" s="9" t="s">
        <v>8</v>
      </c>
      <c r="I108" s="1" t="s">
        <v>9</v>
      </c>
    </row>
    <row r="109" spans="1:9" x14ac:dyDescent="0.2">
      <c r="A109" s="1" t="s">
        <v>10</v>
      </c>
      <c r="B109" s="1"/>
      <c r="C109" s="1"/>
      <c r="D109" s="1" t="s">
        <v>11</v>
      </c>
      <c r="E109" s="1" t="s">
        <v>9</v>
      </c>
      <c r="F109" s="1"/>
      <c r="G109" s="9" t="s">
        <v>12</v>
      </c>
      <c r="H109" s="9" t="s">
        <v>13</v>
      </c>
      <c r="I109" s="1" t="s">
        <v>14</v>
      </c>
    </row>
    <row r="110" spans="1:9" x14ac:dyDescent="0.2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45</v>
      </c>
      <c r="F110" s="1" t="s">
        <v>20</v>
      </c>
      <c r="G110" s="1" t="s">
        <v>21</v>
      </c>
      <c r="H110" s="1" t="s">
        <v>18</v>
      </c>
      <c r="I110" s="1" t="s">
        <v>22</v>
      </c>
    </row>
    <row r="111" spans="1:9" x14ac:dyDescent="0.2">
      <c r="B111" s="1"/>
      <c r="C111" s="1"/>
      <c r="D111" s="1"/>
      <c r="E111" s="1"/>
      <c r="F111" s="1"/>
      <c r="H111" s="13" t="s">
        <v>25</v>
      </c>
      <c r="I111" s="11" t="s">
        <v>26</v>
      </c>
    </row>
    <row r="112" spans="1:9" x14ac:dyDescent="0.2">
      <c r="B112" s="1"/>
      <c r="C112" s="1" t="s">
        <v>27</v>
      </c>
      <c r="D112" s="1" t="s">
        <v>27</v>
      </c>
      <c r="E112" s="1" t="s">
        <v>27</v>
      </c>
      <c r="F112" s="1" t="s">
        <v>27</v>
      </c>
      <c r="G112" s="1" t="s">
        <v>27</v>
      </c>
      <c r="H112" s="1" t="s">
        <v>27</v>
      </c>
      <c r="I112" s="1"/>
    </row>
    <row r="115" spans="1:11" x14ac:dyDescent="0.2">
      <c r="B115" s="18" t="s">
        <v>38</v>
      </c>
    </row>
    <row r="116" spans="1:11" ht="15" x14ac:dyDescent="0.25">
      <c r="A116" s="1">
        <f t="shared" ref="A116" si="20">MAX(A113:A115)+NoOne</f>
        <v>1</v>
      </c>
      <c r="B116" s="10" t="s">
        <v>72</v>
      </c>
      <c r="C116" s="52">
        <v>809510.05334059661</v>
      </c>
      <c r="D116" s="16">
        <v>7704844.263737564</v>
      </c>
      <c r="E116" s="16"/>
      <c r="F116" s="16">
        <f>C116-D116</f>
        <v>-6895334.2103969678</v>
      </c>
      <c r="G116" s="16"/>
      <c r="H116" s="16">
        <f t="shared" ref="H116:H126" si="21">SUM(D116,F116)</f>
        <v>809510.05334059615</v>
      </c>
      <c r="I116" s="53">
        <f>IF(D116&lt;&gt;0,C116/D116,0)</f>
        <v>0.10506507667526938</v>
      </c>
      <c r="K116" s="58" t="s">
        <v>73</v>
      </c>
    </row>
    <row r="117" spans="1:11" ht="15" x14ac:dyDescent="0.25">
      <c r="A117" s="1">
        <f t="shared" ref="A117" si="22">MAX(A114:A116)+NoOne</f>
        <v>2</v>
      </c>
      <c r="B117" s="10" t="s">
        <v>74</v>
      </c>
      <c r="C117" s="52">
        <v>0</v>
      </c>
      <c r="D117" s="16">
        <v>55464.455893001636</v>
      </c>
      <c r="E117" s="16"/>
      <c r="F117" s="16">
        <f t="shared" ref="F117:F126" si="23">C117-D117</f>
        <v>-55464.455893001636</v>
      </c>
      <c r="G117" s="16"/>
      <c r="H117" s="16">
        <f t="shared" si="21"/>
        <v>0</v>
      </c>
      <c r="I117" s="53">
        <f t="shared" ref="I117:I126" si="24">IF(D117&lt;&gt;0,C117/D117,0)</f>
        <v>0</v>
      </c>
      <c r="K117" s="58" t="s">
        <v>75</v>
      </c>
    </row>
    <row r="118" spans="1:11" ht="15" x14ac:dyDescent="0.25">
      <c r="A118" s="1">
        <f t="shared" ref="A118" si="25">MAX(A115:A117)+NoOne</f>
        <v>3</v>
      </c>
      <c r="B118" s="59" t="s">
        <v>76</v>
      </c>
      <c r="C118" s="52">
        <v>54842.660460796527</v>
      </c>
      <c r="D118" s="16">
        <v>367318.76345747465</v>
      </c>
      <c r="E118" s="16"/>
      <c r="F118" s="16">
        <f t="shared" si="23"/>
        <v>-312476.10299667809</v>
      </c>
      <c r="G118" s="16"/>
      <c r="H118" s="16">
        <f t="shared" si="21"/>
        <v>54842.660460796556</v>
      </c>
      <c r="I118" s="53">
        <f t="shared" si="24"/>
        <v>0.14930536067522668</v>
      </c>
      <c r="K118" s="58" t="s">
        <v>77</v>
      </c>
    </row>
    <row r="119" spans="1:11" ht="15" x14ac:dyDescent="0.25">
      <c r="A119" s="1">
        <f t="shared" ref="A119" si="26">MAX(A116:A118)+NoOne</f>
        <v>4</v>
      </c>
      <c r="B119" s="2" t="s">
        <v>78</v>
      </c>
      <c r="C119" s="52">
        <v>285054.36288423219</v>
      </c>
      <c r="D119" s="52">
        <v>823424.74077321135</v>
      </c>
      <c r="E119" s="16"/>
      <c r="F119" s="16">
        <f t="shared" si="23"/>
        <v>-538370.37788897916</v>
      </c>
      <c r="G119" s="16"/>
      <c r="H119" s="16">
        <f t="shared" si="21"/>
        <v>285054.36288423219</v>
      </c>
      <c r="I119" s="53">
        <f t="shared" si="24"/>
        <v>0.3461814404757389</v>
      </c>
      <c r="K119" s="58" t="s">
        <v>79</v>
      </c>
    </row>
    <row r="120" spans="1:11" ht="15" x14ac:dyDescent="0.25">
      <c r="A120" s="1">
        <f t="shared" ref="A120" si="27">MAX(A117:A119)+NoOne</f>
        <v>5</v>
      </c>
      <c r="B120" s="10" t="s">
        <v>80</v>
      </c>
      <c r="C120" s="52">
        <v>535299.34273159155</v>
      </c>
      <c r="D120" s="52">
        <v>1290296.0560981249</v>
      </c>
      <c r="E120" s="16"/>
      <c r="F120" s="16">
        <f t="shared" si="23"/>
        <v>-754996.7133665334</v>
      </c>
      <c r="G120" s="16"/>
      <c r="H120" s="16">
        <f t="shared" si="21"/>
        <v>535299.34273159155</v>
      </c>
      <c r="I120" s="53">
        <f t="shared" si="24"/>
        <v>0.4148655188099582</v>
      </c>
      <c r="K120" s="58" t="s">
        <v>81</v>
      </c>
    </row>
    <row r="121" spans="1:11" ht="15" x14ac:dyDescent="0.25">
      <c r="A121" s="1">
        <f t="shared" ref="A121" si="28">MAX(A118:A120)+NoOne</f>
        <v>6</v>
      </c>
      <c r="B121" s="10" t="s">
        <v>82</v>
      </c>
      <c r="C121" s="52">
        <v>0</v>
      </c>
      <c r="D121" s="16">
        <v>0</v>
      </c>
      <c r="E121" s="16"/>
      <c r="F121" s="16">
        <f t="shared" si="23"/>
        <v>0</v>
      </c>
      <c r="G121" s="16"/>
      <c r="H121" s="16">
        <f t="shared" si="21"/>
        <v>0</v>
      </c>
      <c r="I121" s="53">
        <f t="shared" si="24"/>
        <v>0</v>
      </c>
      <c r="K121" s="58" t="s">
        <v>83</v>
      </c>
    </row>
    <row r="122" spans="1:11" ht="15" x14ac:dyDescent="0.25">
      <c r="A122" s="1">
        <f t="shared" ref="A122" si="29">MAX(A119:A121)+NoOne</f>
        <v>7</v>
      </c>
      <c r="B122" s="2" t="s">
        <v>65</v>
      </c>
      <c r="C122" s="52">
        <v>0</v>
      </c>
      <c r="D122" s="16">
        <v>0</v>
      </c>
      <c r="E122" s="16"/>
      <c r="F122" s="16">
        <f t="shared" si="23"/>
        <v>0</v>
      </c>
      <c r="G122" s="16"/>
      <c r="H122" s="16">
        <f t="shared" si="21"/>
        <v>0</v>
      </c>
      <c r="I122" s="53">
        <f t="shared" si="24"/>
        <v>0</v>
      </c>
      <c r="K122" s="58" t="s">
        <v>84</v>
      </c>
    </row>
    <row r="123" spans="1:11" ht="15" hidden="1" x14ac:dyDescent="0.25">
      <c r="A123" s="1">
        <f t="shared" ref="A123" si="30">MAX(A120:A122)+NoOne</f>
        <v>8</v>
      </c>
      <c r="B123" s="10" t="s">
        <v>85</v>
      </c>
      <c r="C123" s="52">
        <v>0</v>
      </c>
      <c r="D123" s="16">
        <v>0</v>
      </c>
      <c r="E123" s="16"/>
      <c r="F123" s="16">
        <f t="shared" si="23"/>
        <v>0</v>
      </c>
      <c r="G123" s="16"/>
      <c r="H123" s="16">
        <f t="shared" si="21"/>
        <v>0</v>
      </c>
      <c r="I123" s="53">
        <f t="shared" si="24"/>
        <v>0</v>
      </c>
      <c r="K123" s="58" t="s">
        <v>86</v>
      </c>
    </row>
    <row r="124" spans="1:11" ht="15" hidden="1" x14ac:dyDescent="0.25">
      <c r="A124" s="1">
        <f t="shared" ref="A124" si="31">MAX(A121:A123)+NoOne</f>
        <v>9</v>
      </c>
      <c r="B124" s="10" t="s">
        <v>87</v>
      </c>
      <c r="C124" s="52">
        <v>0</v>
      </c>
      <c r="D124" s="16">
        <v>0</v>
      </c>
      <c r="E124" s="16"/>
      <c r="F124" s="16">
        <f t="shared" si="23"/>
        <v>0</v>
      </c>
      <c r="G124" s="16"/>
      <c r="H124" s="16">
        <f t="shared" si="21"/>
        <v>0</v>
      </c>
      <c r="I124" s="53">
        <f t="shared" si="24"/>
        <v>0</v>
      </c>
      <c r="K124" s="58" t="s">
        <v>88</v>
      </c>
    </row>
    <row r="125" spans="1:11" ht="15" x14ac:dyDescent="0.25">
      <c r="A125" s="1">
        <v>8</v>
      </c>
      <c r="B125" s="10" t="s">
        <v>67</v>
      </c>
      <c r="C125" s="52">
        <v>26858.520479999981</v>
      </c>
      <c r="D125" s="52">
        <v>163053.22773518122</v>
      </c>
      <c r="E125" s="16"/>
      <c r="F125" s="16">
        <f t="shared" si="23"/>
        <v>-136194.70725518125</v>
      </c>
      <c r="G125" s="16"/>
      <c r="H125" s="16">
        <f t="shared" si="21"/>
        <v>26858.520479999977</v>
      </c>
      <c r="I125" s="53">
        <f t="shared" si="24"/>
        <v>0.16472240907503879</v>
      </c>
      <c r="K125" s="58" t="s">
        <v>89</v>
      </c>
    </row>
    <row r="126" spans="1:11" ht="15" x14ac:dyDescent="0.25">
      <c r="A126" s="1">
        <v>9</v>
      </c>
      <c r="B126" s="59" t="s">
        <v>90</v>
      </c>
      <c r="C126" s="52">
        <v>6384</v>
      </c>
      <c r="D126" s="16">
        <v>0</v>
      </c>
      <c r="E126" s="16"/>
      <c r="F126" s="16">
        <f t="shared" si="23"/>
        <v>6384</v>
      </c>
      <c r="G126" s="16"/>
      <c r="H126" s="16">
        <f t="shared" si="21"/>
        <v>6384</v>
      </c>
      <c r="I126" s="53">
        <f t="shared" si="24"/>
        <v>0</v>
      </c>
      <c r="K126" s="58" t="s">
        <v>91</v>
      </c>
    </row>
    <row r="127" spans="1:11" x14ac:dyDescent="0.2">
      <c r="B127" s="10"/>
      <c r="C127" s="37"/>
      <c r="D127" s="37"/>
      <c r="E127" s="37"/>
      <c r="F127" s="43"/>
      <c r="H127" s="37"/>
      <c r="I127" s="54"/>
    </row>
    <row r="128" spans="1:11" ht="17.25" thickBot="1" x14ac:dyDescent="0.35">
      <c r="A128" s="1">
        <v>10</v>
      </c>
      <c r="B128" s="60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54"/>
    </row>
    <row r="135" spans="1:9" x14ac:dyDescent="0.2">
      <c r="I135" s="4" t="s">
        <v>181</v>
      </c>
    </row>
    <row r="136" spans="1:9" x14ac:dyDescent="0.2">
      <c r="I136" s="4" t="s">
        <v>93</v>
      </c>
    </row>
    <row r="137" spans="1:9" x14ac:dyDescent="0.2">
      <c r="I137" s="6"/>
    </row>
    <row r="139" spans="1:9" x14ac:dyDescent="0.2">
      <c r="A139" s="7" t="str">
        <f>+A6</f>
        <v>NEWFOUNDLAND AND LABRADOR HYDRO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">
      <c r="A140" s="7" t="str">
        <f>RunName</f>
        <v>2027 Test Year Cost of Service Study</v>
      </c>
      <c r="B140" s="7"/>
      <c r="C140" s="7"/>
      <c r="D140" s="7"/>
      <c r="E140" s="7"/>
      <c r="F140" s="7"/>
      <c r="G140" s="7"/>
      <c r="H140" s="7"/>
      <c r="I140" s="7"/>
    </row>
    <row r="141" spans="1:9" x14ac:dyDescent="0.2">
      <c r="A141" s="7" t="s">
        <v>39</v>
      </c>
      <c r="B141" s="7"/>
      <c r="C141" s="7"/>
      <c r="D141" s="7"/>
      <c r="E141" s="7"/>
      <c r="F141" s="7"/>
      <c r="G141" s="7"/>
      <c r="H141" s="7"/>
      <c r="I141" s="7"/>
    </row>
    <row r="142" spans="1:9" x14ac:dyDescent="0.2">
      <c r="A142" s="7" t="s">
        <v>191</v>
      </c>
      <c r="B142" s="7"/>
      <c r="C142" s="7"/>
      <c r="D142" s="7"/>
      <c r="E142" s="7"/>
      <c r="F142" s="7"/>
      <c r="G142" s="7"/>
      <c r="H142" s="7"/>
      <c r="I142" s="7"/>
    </row>
    <row r="143" spans="1:9" s="1" customFormat="1" x14ac:dyDescent="0.2"/>
    <row r="144" spans="1:9" s="1" customFormat="1" x14ac:dyDescent="0.2">
      <c r="B144" s="1">
        <f t="shared" ref="B144:I144" si="32">MAX(A144)+NoOne</f>
        <v>1</v>
      </c>
      <c r="C144" s="1">
        <f t="shared" si="32"/>
        <v>2</v>
      </c>
      <c r="D144" s="1">
        <f t="shared" si="32"/>
        <v>3</v>
      </c>
      <c r="E144" s="1">
        <f t="shared" si="32"/>
        <v>4</v>
      </c>
      <c r="F144" s="1">
        <f t="shared" si="32"/>
        <v>5</v>
      </c>
      <c r="G144" s="1">
        <f t="shared" si="32"/>
        <v>6</v>
      </c>
      <c r="H144" s="1">
        <v>6</v>
      </c>
      <c r="I144" s="1">
        <f t="shared" si="32"/>
        <v>7</v>
      </c>
    </row>
    <row r="145" spans="1:11" s="1" customFormat="1" x14ac:dyDescent="0.2"/>
    <row r="146" spans="1:11" x14ac:dyDescent="0.2">
      <c r="B146" s="1"/>
      <c r="C146" s="1"/>
      <c r="D146" s="9" t="s">
        <v>7</v>
      </c>
      <c r="E146" s="1"/>
      <c r="F146" s="1"/>
      <c r="H146" s="9" t="s">
        <v>8</v>
      </c>
      <c r="I146" s="1" t="s">
        <v>9</v>
      </c>
    </row>
    <row r="147" spans="1:11" x14ac:dyDescent="0.2">
      <c r="A147" s="1" t="s">
        <v>10</v>
      </c>
      <c r="B147" s="1"/>
      <c r="C147" s="1"/>
      <c r="D147" s="1" t="s">
        <v>11</v>
      </c>
      <c r="E147" s="1" t="s">
        <v>9</v>
      </c>
      <c r="F147" s="1"/>
      <c r="G147" s="9" t="s">
        <v>12</v>
      </c>
      <c r="H147" s="9" t="s">
        <v>13</v>
      </c>
      <c r="I147" s="1" t="s">
        <v>14</v>
      </c>
    </row>
    <row r="148" spans="1:11" x14ac:dyDescent="0.2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45</v>
      </c>
      <c r="F148" s="1" t="s">
        <v>20</v>
      </c>
      <c r="G148" s="1" t="s">
        <v>21</v>
      </c>
      <c r="H148" s="1" t="s">
        <v>18</v>
      </c>
      <c r="I148" s="1" t="s">
        <v>22</v>
      </c>
    </row>
    <row r="149" spans="1:11" x14ac:dyDescent="0.2">
      <c r="B149" s="1"/>
      <c r="C149" s="1"/>
      <c r="D149" s="1"/>
      <c r="E149" s="1"/>
      <c r="F149" s="1"/>
      <c r="H149" s="13" t="s">
        <v>25</v>
      </c>
      <c r="I149" s="11" t="s">
        <v>26</v>
      </c>
    </row>
    <row r="150" spans="1:11" x14ac:dyDescent="0.2">
      <c r="B150" s="1"/>
      <c r="C150" s="1" t="s">
        <v>27</v>
      </c>
      <c r="D150" s="1" t="s">
        <v>27</v>
      </c>
      <c r="E150" s="1" t="s">
        <v>27</v>
      </c>
      <c r="F150" s="1" t="s">
        <v>27</v>
      </c>
      <c r="G150" s="1" t="s">
        <v>27</v>
      </c>
      <c r="H150" s="1" t="s">
        <v>27</v>
      </c>
      <c r="I150" s="1"/>
    </row>
    <row r="153" spans="1:11" x14ac:dyDescent="0.2">
      <c r="B153" s="18" t="s">
        <v>39</v>
      </c>
    </row>
    <row r="154" spans="1:11" ht="15" x14ac:dyDescent="0.25">
      <c r="A154" s="1">
        <f t="shared" ref="A154" si="33">MAX(A151:A153)+NoOne</f>
        <v>1</v>
      </c>
      <c r="B154" s="10" t="s">
        <v>72</v>
      </c>
      <c r="C154" s="52">
        <v>4669502.3740669573</v>
      </c>
      <c r="D154" s="16">
        <v>25171515.047610119</v>
      </c>
      <c r="E154" s="16"/>
      <c r="F154" s="16">
        <f>C154-D154</f>
        <v>-20502012.673543163</v>
      </c>
      <c r="G154" s="16"/>
      <c r="H154" s="16">
        <f t="shared" ref="H154:H164" si="34">SUM(D154,F154)</f>
        <v>4669502.3740669563</v>
      </c>
      <c r="I154" s="53">
        <f>IF(D154&lt;&gt;0,C154/D154,0)</f>
        <v>0.18550740252364339</v>
      </c>
      <c r="K154" s="2" t="s">
        <v>94</v>
      </c>
    </row>
    <row r="155" spans="1:11" ht="15" x14ac:dyDescent="0.25">
      <c r="A155" s="1">
        <f t="shared" ref="A155" si="35">MAX(A152:A154)+NoOne</f>
        <v>2</v>
      </c>
      <c r="B155" s="10" t="s">
        <v>74</v>
      </c>
      <c r="C155" s="52">
        <v>945103.9988196888</v>
      </c>
      <c r="D155" s="16">
        <v>894392.75602439465</v>
      </c>
      <c r="E155" s="16"/>
      <c r="F155" s="16">
        <f t="shared" ref="F155:F163" si="36">C155-D155</f>
        <v>50711.242795294151</v>
      </c>
      <c r="G155" s="16"/>
      <c r="H155" s="16">
        <f t="shared" si="34"/>
        <v>945103.9988196888</v>
      </c>
      <c r="I155" s="53">
        <f t="shared" ref="I155:I164" si="37">IF(D155&lt;&gt;0,C155/D155,0)</f>
        <v>1.0566990759414323</v>
      </c>
      <c r="K155" s="2" t="s">
        <v>95</v>
      </c>
    </row>
    <row r="156" spans="1:11" ht="15" x14ac:dyDescent="0.25">
      <c r="A156" s="1">
        <f t="shared" ref="A156" si="38">MAX(A153:A155)+NoOne</f>
        <v>3</v>
      </c>
      <c r="B156" s="59" t="s">
        <v>76</v>
      </c>
      <c r="C156" s="52">
        <v>328741.89270779031</v>
      </c>
      <c r="D156" s="16">
        <v>1337649.2549823974</v>
      </c>
      <c r="E156" s="16"/>
      <c r="F156" s="16">
        <f t="shared" si="36"/>
        <v>-1008907.3622746072</v>
      </c>
      <c r="G156" s="16"/>
      <c r="H156" s="16">
        <f t="shared" si="34"/>
        <v>328741.89270779025</v>
      </c>
      <c r="I156" s="53">
        <f t="shared" si="37"/>
        <v>0.24576090592007718</v>
      </c>
      <c r="K156" s="2" t="s">
        <v>96</v>
      </c>
    </row>
    <row r="157" spans="1:11" ht="15" x14ac:dyDescent="0.25">
      <c r="A157" s="1">
        <f t="shared" ref="A157" si="39">MAX(A154:A156)+NoOne</f>
        <v>4</v>
      </c>
      <c r="B157" s="2" t="s">
        <v>78</v>
      </c>
      <c r="C157" s="52">
        <v>1505529.9763934463</v>
      </c>
      <c r="D157" s="16">
        <v>3692362.2730602482</v>
      </c>
      <c r="E157" s="16"/>
      <c r="F157" s="16">
        <f t="shared" si="36"/>
        <v>-2186832.2966668019</v>
      </c>
      <c r="G157" s="16"/>
      <c r="H157" s="16">
        <f t="shared" si="34"/>
        <v>1505529.9763934463</v>
      </c>
      <c r="I157" s="53">
        <f t="shared" si="37"/>
        <v>0.40774167458537475</v>
      </c>
      <c r="K157" s="2" t="s">
        <v>97</v>
      </c>
    </row>
    <row r="158" spans="1:11" ht="15" x14ac:dyDescent="0.25">
      <c r="A158" s="1">
        <f t="shared" ref="A158" si="40">MAX(A155:A157)+NoOne</f>
        <v>5</v>
      </c>
      <c r="B158" s="10" t="s">
        <v>80</v>
      </c>
      <c r="C158" s="52">
        <v>3760678.8175117802</v>
      </c>
      <c r="D158" s="16">
        <v>9555598.3239415344</v>
      </c>
      <c r="E158" s="16"/>
      <c r="F158" s="16">
        <f t="shared" si="36"/>
        <v>-5794919.5064297542</v>
      </c>
      <c r="G158" s="16"/>
      <c r="H158" s="16">
        <f t="shared" si="34"/>
        <v>3760678.8175117802</v>
      </c>
      <c r="I158" s="53">
        <f t="shared" si="37"/>
        <v>0.39355764966484685</v>
      </c>
      <c r="K158" s="2" t="s">
        <v>98</v>
      </c>
    </row>
    <row r="159" spans="1:11" ht="15" x14ac:dyDescent="0.25">
      <c r="A159" s="1">
        <f t="shared" ref="A159" si="41">MAX(A156:A158)+NoOne</f>
        <v>6</v>
      </c>
      <c r="B159" s="10" t="s">
        <v>82</v>
      </c>
      <c r="C159" s="52">
        <v>364087.48779334419</v>
      </c>
      <c r="D159" s="16">
        <v>1830406.5511158232</v>
      </c>
      <c r="E159" s="16"/>
      <c r="F159" s="16">
        <f t="shared" si="36"/>
        <v>-1466319.0633224789</v>
      </c>
      <c r="G159" s="16"/>
      <c r="H159" s="16">
        <f t="shared" si="34"/>
        <v>364087.48779334431</v>
      </c>
      <c r="I159" s="53">
        <f t="shared" si="37"/>
        <v>0.19891072153964648</v>
      </c>
      <c r="K159" s="2" t="s">
        <v>99</v>
      </c>
    </row>
    <row r="160" spans="1:11" ht="15" x14ac:dyDescent="0.25">
      <c r="A160" s="1">
        <f t="shared" ref="A160" si="42">MAX(A157:A159)+NoOne</f>
        <v>7</v>
      </c>
      <c r="B160" s="2" t="s">
        <v>65</v>
      </c>
      <c r="C160" s="52">
        <v>245159.76993788074</v>
      </c>
      <c r="D160" s="16">
        <v>1373674.8775542325</v>
      </c>
      <c r="E160" s="16"/>
      <c r="F160" s="16">
        <f t="shared" si="36"/>
        <v>-1128515.1076163517</v>
      </c>
      <c r="G160" s="16"/>
      <c r="H160" s="16">
        <f t="shared" si="34"/>
        <v>245159.7699378808</v>
      </c>
      <c r="I160" s="53">
        <f t="shared" si="37"/>
        <v>0.17847001058531178</v>
      </c>
      <c r="K160" s="2" t="s">
        <v>100</v>
      </c>
    </row>
    <row r="161" spans="1:11" ht="15" hidden="1" x14ac:dyDescent="0.25">
      <c r="A161" s="1">
        <f t="shared" ref="A161" si="43">MAX(A158:A160)+NoOne</f>
        <v>8</v>
      </c>
      <c r="B161" s="10" t="s">
        <v>85</v>
      </c>
      <c r="C161" s="52">
        <v>0</v>
      </c>
      <c r="D161" s="16">
        <v>0</v>
      </c>
      <c r="E161" s="16"/>
      <c r="F161" s="16">
        <f t="shared" si="36"/>
        <v>0</v>
      </c>
      <c r="G161" s="16"/>
      <c r="H161" s="16">
        <f t="shared" si="34"/>
        <v>0</v>
      </c>
      <c r="I161" s="53">
        <f t="shared" si="37"/>
        <v>0</v>
      </c>
      <c r="K161" s="2" t="s">
        <v>101</v>
      </c>
    </row>
    <row r="162" spans="1:11" ht="15" hidden="1" x14ac:dyDescent="0.25">
      <c r="A162" s="1">
        <f t="shared" ref="A162" si="44">MAX(A159:A161)+NoOne</f>
        <v>9</v>
      </c>
      <c r="B162" s="10" t="s">
        <v>87</v>
      </c>
      <c r="C162" s="52">
        <v>0</v>
      </c>
      <c r="D162" s="16">
        <v>0</v>
      </c>
      <c r="E162" s="16"/>
      <c r="F162" s="16">
        <f t="shared" si="36"/>
        <v>0</v>
      </c>
      <c r="G162" s="16"/>
      <c r="H162" s="16">
        <f t="shared" si="34"/>
        <v>0</v>
      </c>
      <c r="I162" s="53">
        <f t="shared" si="37"/>
        <v>0</v>
      </c>
      <c r="K162" s="2" t="s">
        <v>102</v>
      </c>
    </row>
    <row r="163" spans="1:11" ht="15" x14ac:dyDescent="0.25">
      <c r="A163" s="1">
        <v>8</v>
      </c>
      <c r="B163" s="10" t="s">
        <v>67</v>
      </c>
      <c r="C163" s="52">
        <v>144154.86624000021</v>
      </c>
      <c r="D163" s="16">
        <v>309889.10472647514</v>
      </c>
      <c r="E163" s="16"/>
      <c r="F163" s="16">
        <f t="shared" si="36"/>
        <v>-165734.23848647493</v>
      </c>
      <c r="G163" s="16"/>
      <c r="H163" s="16">
        <f t="shared" si="34"/>
        <v>144154.86624000021</v>
      </c>
      <c r="I163" s="53">
        <f t="shared" si="37"/>
        <v>0.46518210560270934</v>
      </c>
      <c r="K163" s="2" t="s">
        <v>103</v>
      </c>
    </row>
    <row r="164" spans="1:11" ht="15" x14ac:dyDescent="0.25">
      <c r="A164" s="1">
        <v>9</v>
      </c>
      <c r="B164" s="59" t="s">
        <v>90</v>
      </c>
      <c r="C164" s="52">
        <v>6384</v>
      </c>
      <c r="D164" s="16">
        <v>0</v>
      </c>
      <c r="E164" s="16"/>
      <c r="F164" s="16">
        <f>C164-D164</f>
        <v>6384</v>
      </c>
      <c r="G164" s="16"/>
      <c r="H164" s="16">
        <f t="shared" si="34"/>
        <v>6384</v>
      </c>
      <c r="I164" s="53">
        <f t="shared" si="37"/>
        <v>0</v>
      </c>
      <c r="K164" s="2" t="s">
        <v>104</v>
      </c>
    </row>
    <row r="165" spans="1:11" x14ac:dyDescent="0.2">
      <c r="B165" s="10"/>
      <c r="C165" s="37"/>
      <c r="D165" s="37"/>
      <c r="E165" s="37"/>
      <c r="F165" s="43"/>
      <c r="H165" s="37"/>
      <c r="I165" s="54"/>
    </row>
    <row r="166" spans="1:11" ht="17.25" thickBot="1" x14ac:dyDescent="0.35">
      <c r="A166" s="1">
        <v>10</v>
      </c>
      <c r="B166" s="60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 t="shared" ref="F166" si="45"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11" ht="13.5" thickTop="1" x14ac:dyDescent="0.2"/>
    <row r="173" spans="1:11" x14ac:dyDescent="0.2">
      <c r="I173" s="4" t="s">
        <v>181</v>
      </c>
    </row>
    <row r="174" spans="1:11" x14ac:dyDescent="0.2">
      <c r="I174" s="4" t="s">
        <v>105</v>
      </c>
    </row>
    <row r="175" spans="1:11" x14ac:dyDescent="0.2">
      <c r="I175" s="6"/>
    </row>
    <row r="177" spans="1:11" x14ac:dyDescent="0.2">
      <c r="A177" s="7" t="str">
        <f>+A6</f>
        <v>NEWFOUNDLAND AND LABRADOR HYDRO</v>
      </c>
      <c r="B177" s="7"/>
      <c r="C177" s="7"/>
      <c r="D177" s="7"/>
      <c r="E177" s="7"/>
      <c r="F177" s="7"/>
      <c r="G177" s="7"/>
      <c r="H177" s="7"/>
      <c r="I177" s="7"/>
    </row>
    <row r="178" spans="1:11" x14ac:dyDescent="0.2">
      <c r="A178" s="7" t="str">
        <f>RunName</f>
        <v>2027 Test Year Cost of Service Study</v>
      </c>
      <c r="B178" s="7"/>
      <c r="C178" s="7"/>
      <c r="D178" s="7"/>
      <c r="E178" s="7"/>
      <c r="F178" s="7"/>
      <c r="G178" s="7"/>
      <c r="H178" s="7"/>
      <c r="I178" s="7"/>
    </row>
    <row r="179" spans="1:11" x14ac:dyDescent="0.2">
      <c r="A179" s="7" t="s">
        <v>40</v>
      </c>
      <c r="B179" s="7"/>
      <c r="C179" s="7"/>
      <c r="D179" s="7"/>
      <c r="E179" s="7"/>
      <c r="F179" s="7"/>
      <c r="G179" s="7"/>
      <c r="H179" s="7"/>
      <c r="I179" s="7"/>
    </row>
    <row r="180" spans="1:11" x14ac:dyDescent="0.2">
      <c r="A180" s="7" t="s">
        <v>191</v>
      </c>
      <c r="B180" s="7"/>
      <c r="C180" s="7"/>
      <c r="D180" s="7"/>
      <c r="E180" s="7"/>
      <c r="F180" s="7"/>
      <c r="G180" s="7"/>
      <c r="H180" s="7"/>
      <c r="I180" s="7"/>
    </row>
    <row r="181" spans="1:11" s="1" customFormat="1" x14ac:dyDescent="0.2"/>
    <row r="182" spans="1:11" s="1" customFormat="1" x14ac:dyDescent="0.2">
      <c r="B182" s="1">
        <f t="shared" ref="B182:I182" si="46">MAX(A182)+NoOne</f>
        <v>1</v>
      </c>
      <c r="C182" s="1">
        <f t="shared" si="46"/>
        <v>2</v>
      </c>
      <c r="D182" s="1">
        <f t="shared" si="46"/>
        <v>3</v>
      </c>
      <c r="E182" s="1">
        <f t="shared" si="46"/>
        <v>4</v>
      </c>
      <c r="F182" s="1">
        <f t="shared" si="46"/>
        <v>5</v>
      </c>
      <c r="G182" s="1">
        <f t="shared" si="46"/>
        <v>6</v>
      </c>
      <c r="H182" s="1">
        <v>6</v>
      </c>
      <c r="I182" s="1">
        <f t="shared" si="46"/>
        <v>7</v>
      </c>
    </row>
    <row r="183" spans="1:11" s="1" customFormat="1" x14ac:dyDescent="0.2"/>
    <row r="184" spans="1:11" x14ac:dyDescent="0.2">
      <c r="B184" s="1"/>
      <c r="C184" s="1"/>
      <c r="D184" s="9" t="s">
        <v>7</v>
      </c>
      <c r="E184" s="1"/>
      <c r="F184" s="1"/>
      <c r="H184" s="9" t="s">
        <v>8</v>
      </c>
      <c r="I184" s="1" t="s">
        <v>9</v>
      </c>
    </row>
    <row r="185" spans="1:11" x14ac:dyDescent="0.2">
      <c r="A185" s="1" t="s">
        <v>10</v>
      </c>
      <c r="B185" s="1"/>
      <c r="C185" s="1"/>
      <c r="D185" s="1" t="s">
        <v>11</v>
      </c>
      <c r="E185" s="1" t="s">
        <v>9</v>
      </c>
      <c r="F185" s="1"/>
      <c r="G185" s="9" t="s">
        <v>12</v>
      </c>
      <c r="H185" s="9" t="s">
        <v>13</v>
      </c>
      <c r="I185" s="1" t="s">
        <v>14</v>
      </c>
    </row>
    <row r="186" spans="1:11" ht="13.5" customHeight="1" x14ac:dyDescent="0.2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45</v>
      </c>
      <c r="F186" s="1" t="s">
        <v>20</v>
      </c>
      <c r="G186" s="1" t="s">
        <v>21</v>
      </c>
      <c r="H186" s="1" t="s">
        <v>18</v>
      </c>
      <c r="I186" s="1" t="s">
        <v>22</v>
      </c>
    </row>
    <row r="187" spans="1:11" ht="13.5" customHeight="1" x14ac:dyDescent="0.2">
      <c r="B187" s="1"/>
      <c r="C187" s="1"/>
      <c r="D187" s="1"/>
      <c r="E187" s="1"/>
      <c r="F187" s="1"/>
      <c r="H187" s="13" t="s">
        <v>25</v>
      </c>
      <c r="I187" s="11" t="s">
        <v>26</v>
      </c>
    </row>
    <row r="188" spans="1:11" ht="13.5" customHeight="1" x14ac:dyDescent="0.2">
      <c r="C188" s="1" t="s">
        <v>27</v>
      </c>
      <c r="D188" s="1" t="s">
        <v>27</v>
      </c>
      <c r="E188" s="1" t="s">
        <v>27</v>
      </c>
      <c r="F188" s="1" t="s">
        <v>27</v>
      </c>
      <c r="G188" s="1" t="s">
        <v>27</v>
      </c>
      <c r="H188" s="1" t="s">
        <v>27</v>
      </c>
    </row>
    <row r="190" spans="1:11" x14ac:dyDescent="0.2">
      <c r="B190" s="18" t="s">
        <v>40</v>
      </c>
    </row>
    <row r="191" spans="1:11" ht="15" x14ac:dyDescent="0.25">
      <c r="A191" s="1">
        <f t="shared" ref="A191" si="47">MAX(A188:A190)+NoOne</f>
        <v>1</v>
      </c>
      <c r="B191" s="2" t="s">
        <v>53</v>
      </c>
      <c r="C191" s="52">
        <v>828511.29480396374</v>
      </c>
      <c r="D191" s="16">
        <v>2224303.689135131</v>
      </c>
      <c r="E191" s="16"/>
      <c r="F191" s="16">
        <f>C191-D191</f>
        <v>-1395792.3943311672</v>
      </c>
      <c r="G191" s="16"/>
      <c r="H191" s="16">
        <f t="shared" ref="H191:H196" si="48">SUM(D191,F191)</f>
        <v>828511.29480396374</v>
      </c>
      <c r="I191" s="53">
        <f t="shared" ref="I191:I196" si="49">IF(D191&lt;&gt;0,C191/D191,0)</f>
        <v>0.37248119438497679</v>
      </c>
      <c r="K191" s="2" t="s">
        <v>106</v>
      </c>
    </row>
    <row r="192" spans="1:11" ht="15" x14ac:dyDescent="0.25">
      <c r="A192" s="1">
        <f t="shared" ref="A192" si="50">MAX(A189:A191)+NoOne</f>
        <v>2</v>
      </c>
      <c r="B192" s="2" t="s">
        <v>55</v>
      </c>
      <c r="C192" s="52">
        <v>1782546.8304509185</v>
      </c>
      <c r="D192" s="16">
        <v>4421636.5928514004</v>
      </c>
      <c r="E192" s="16"/>
      <c r="F192" s="16">
        <f t="shared" ref="F192:F198" si="51">C192-D192</f>
        <v>-2639089.7624004818</v>
      </c>
      <c r="G192" s="16"/>
      <c r="H192" s="16">
        <f t="shared" si="48"/>
        <v>1782546.8304509185</v>
      </c>
      <c r="I192" s="53">
        <f t="shared" si="49"/>
        <v>0.40314186682207631</v>
      </c>
      <c r="K192" s="2" t="s">
        <v>107</v>
      </c>
    </row>
    <row r="193" spans="1:11" ht="15" x14ac:dyDescent="0.25">
      <c r="A193" s="1">
        <f t="shared" ref="A193" si="52">MAX(A190:A192)+NoOne</f>
        <v>3</v>
      </c>
      <c r="B193" s="10" t="s">
        <v>59</v>
      </c>
      <c r="C193" s="52">
        <v>1046117.9889364933</v>
      </c>
      <c r="D193" s="16">
        <v>2332949.6198429321</v>
      </c>
      <c r="E193" s="16"/>
      <c r="F193" s="16">
        <f t="shared" si="51"/>
        <v>-1286831.6309064389</v>
      </c>
      <c r="G193" s="16"/>
      <c r="H193" s="16">
        <f t="shared" si="48"/>
        <v>1046117.9889364932</v>
      </c>
      <c r="I193" s="53">
        <f t="shared" si="49"/>
        <v>0.44841002139039937</v>
      </c>
      <c r="K193" s="2" t="s">
        <v>108</v>
      </c>
    </row>
    <row r="194" spans="1:11" ht="15" x14ac:dyDescent="0.25">
      <c r="A194" s="1">
        <f t="shared" ref="A194" si="53">MAX(A191:A193)+NoOne</f>
        <v>4</v>
      </c>
      <c r="B194" s="2" t="s">
        <v>61</v>
      </c>
      <c r="C194" s="52">
        <v>0</v>
      </c>
      <c r="D194" s="16">
        <v>0</v>
      </c>
      <c r="E194" s="16"/>
      <c r="F194" s="16">
        <f t="shared" si="51"/>
        <v>0</v>
      </c>
      <c r="G194" s="16"/>
      <c r="H194" s="16">
        <f t="shared" si="48"/>
        <v>0</v>
      </c>
      <c r="I194" s="53">
        <f t="shared" si="49"/>
        <v>0</v>
      </c>
      <c r="K194" s="2" t="s">
        <v>109</v>
      </c>
    </row>
    <row r="195" spans="1:11" ht="15" x14ac:dyDescent="0.25">
      <c r="A195" s="1">
        <f t="shared" ref="A195" si="54">MAX(A192:A194)+NoOne</f>
        <v>5</v>
      </c>
      <c r="B195" s="2" t="s">
        <v>63</v>
      </c>
      <c r="C195" s="52">
        <v>354037.29560906265</v>
      </c>
      <c r="D195" s="16">
        <v>690869.19849230337</v>
      </c>
      <c r="E195" s="16"/>
      <c r="F195" s="16">
        <f t="shared" si="51"/>
        <v>-336831.90288324072</v>
      </c>
      <c r="G195" s="16"/>
      <c r="H195" s="16">
        <f t="shared" si="48"/>
        <v>354037.29560906265</v>
      </c>
      <c r="I195" s="53">
        <f t="shared" si="49"/>
        <v>0.51245199001733588</v>
      </c>
      <c r="K195" s="2" t="s">
        <v>110</v>
      </c>
    </row>
    <row r="196" spans="1:11" ht="15" x14ac:dyDescent="0.25">
      <c r="A196" s="1">
        <f t="shared" ref="A196" si="55">MAX(A193:A195)+NoOne</f>
        <v>6</v>
      </c>
      <c r="B196" s="2" t="s">
        <v>67</v>
      </c>
      <c r="C196" s="52">
        <v>65923.096800000043</v>
      </c>
      <c r="D196" s="16">
        <v>88736.764789395194</v>
      </c>
      <c r="E196" s="63"/>
      <c r="F196" s="63">
        <f t="shared" si="51"/>
        <v>-22813.667989395151</v>
      </c>
      <c r="G196" s="16"/>
      <c r="H196" s="63">
        <f t="shared" si="48"/>
        <v>65923.096800000043</v>
      </c>
      <c r="I196" s="53">
        <f t="shared" si="49"/>
        <v>0.74290624586618259</v>
      </c>
      <c r="K196" s="2" t="s">
        <v>111</v>
      </c>
    </row>
    <row r="197" spans="1:11" x14ac:dyDescent="0.2">
      <c r="C197" s="37"/>
      <c r="D197" s="37"/>
      <c r="E197" s="37"/>
      <c r="F197" s="43"/>
      <c r="H197" s="37"/>
      <c r="I197" s="54"/>
    </row>
    <row r="198" spans="1:11" ht="13.5" thickBot="1" x14ac:dyDescent="0.25">
      <c r="A198" s="1">
        <v>7</v>
      </c>
      <c r="B198" s="18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 t="shared" si="51"/>
        <v>-5681359.3585107233</v>
      </c>
      <c r="G198" s="61"/>
      <c r="H198" s="64">
        <f>SUM(H191:H196)</f>
        <v>4077136.5066004382</v>
      </c>
      <c r="I198" s="62">
        <f>IF(D198&lt;&gt;0,C198/D198,0)</f>
        <v>0.41780378482068403</v>
      </c>
    </row>
    <row r="199" spans="1:11" ht="13.5" thickTop="1" x14ac:dyDescent="0.2"/>
    <row r="205" spans="1:11" x14ac:dyDescent="0.2">
      <c r="I205" s="4" t="s">
        <v>181</v>
      </c>
    </row>
    <row r="206" spans="1:11" x14ac:dyDescent="0.2">
      <c r="I206" s="4" t="s">
        <v>113</v>
      </c>
    </row>
    <row r="207" spans="1:11" x14ac:dyDescent="0.2">
      <c r="I207" s="6"/>
    </row>
    <row r="208" spans="1:11" x14ac:dyDescent="0.2">
      <c r="A208" s="7" t="str">
        <f>+A6</f>
        <v>NEWFOUNDLAND AND LABRADOR HYDRO</v>
      </c>
      <c r="B208" s="7"/>
      <c r="C208" s="7"/>
      <c r="D208" s="7"/>
      <c r="E208" s="7"/>
      <c r="F208" s="7"/>
      <c r="G208" s="7"/>
      <c r="H208" s="7"/>
      <c r="I208" s="7"/>
    </row>
    <row r="209" spans="1:11" x14ac:dyDescent="0.2">
      <c r="A209" s="7" t="str">
        <f>RunName</f>
        <v>2027 Test Year Cost of Service Study</v>
      </c>
      <c r="B209" s="7"/>
      <c r="C209" s="7"/>
      <c r="D209" s="7"/>
      <c r="E209" s="7"/>
      <c r="F209" s="7"/>
      <c r="G209" s="7"/>
      <c r="H209" s="7"/>
      <c r="I209" s="7"/>
    </row>
    <row r="210" spans="1:11" x14ac:dyDescent="0.2">
      <c r="A210" s="7" t="s">
        <v>114</v>
      </c>
      <c r="B210" s="7"/>
      <c r="C210" s="7"/>
      <c r="D210" s="7"/>
      <c r="E210" s="7"/>
      <c r="F210" s="7"/>
      <c r="G210" s="7"/>
      <c r="H210" s="7"/>
      <c r="I210" s="7"/>
    </row>
    <row r="211" spans="1:11" x14ac:dyDescent="0.2">
      <c r="A211" s="7" t="s">
        <v>191</v>
      </c>
      <c r="B211" s="7"/>
      <c r="C211" s="7"/>
      <c r="D211" s="7"/>
      <c r="E211" s="7"/>
      <c r="F211" s="7"/>
      <c r="G211" s="7"/>
      <c r="H211" s="7"/>
      <c r="I211" s="7"/>
    </row>
    <row r="212" spans="1:11" x14ac:dyDescent="0.2">
      <c r="B212" s="1">
        <f t="shared" ref="B212:I212" si="56">MAX(A212)+NoOne</f>
        <v>1</v>
      </c>
      <c r="C212" s="1">
        <f t="shared" si="56"/>
        <v>2</v>
      </c>
      <c r="D212" s="1">
        <f t="shared" si="56"/>
        <v>3</v>
      </c>
      <c r="E212" s="1">
        <f t="shared" si="56"/>
        <v>4</v>
      </c>
      <c r="F212" s="1">
        <f t="shared" si="56"/>
        <v>5</v>
      </c>
      <c r="G212" s="1">
        <f t="shared" si="56"/>
        <v>6</v>
      </c>
      <c r="H212" s="1">
        <v>6</v>
      </c>
      <c r="I212" s="1">
        <f t="shared" si="56"/>
        <v>7</v>
      </c>
    </row>
    <row r="213" spans="1:11" x14ac:dyDescent="0.2">
      <c r="G213" s="1"/>
      <c r="H213" s="1"/>
      <c r="I213" s="1"/>
    </row>
    <row r="214" spans="1:11" x14ac:dyDescent="0.2">
      <c r="B214" s="1"/>
      <c r="C214" s="1"/>
      <c r="D214" s="9" t="s">
        <v>7</v>
      </c>
      <c r="E214" s="1"/>
      <c r="F214" s="1"/>
      <c r="H214" s="9" t="s">
        <v>8</v>
      </c>
      <c r="I214" s="1" t="s">
        <v>9</v>
      </c>
    </row>
    <row r="215" spans="1:11" x14ac:dyDescent="0.2">
      <c r="A215" s="1" t="s">
        <v>10</v>
      </c>
      <c r="B215" s="1"/>
      <c r="C215" s="1"/>
      <c r="D215" s="1" t="s">
        <v>11</v>
      </c>
      <c r="E215" s="1" t="s">
        <v>9</v>
      </c>
      <c r="F215" s="1" t="s">
        <v>20</v>
      </c>
      <c r="G215" s="9" t="s">
        <v>12</v>
      </c>
      <c r="H215" s="9" t="s">
        <v>13</v>
      </c>
      <c r="I215" s="1" t="s">
        <v>14</v>
      </c>
    </row>
    <row r="216" spans="1:11" x14ac:dyDescent="0.2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45</v>
      </c>
      <c r="F216" s="1" t="s">
        <v>46</v>
      </c>
      <c r="G216" s="1" t="s">
        <v>21</v>
      </c>
      <c r="H216" s="1" t="s">
        <v>18</v>
      </c>
      <c r="I216" s="1" t="s">
        <v>22</v>
      </c>
    </row>
    <row r="217" spans="1:11" ht="15" x14ac:dyDescent="0.25">
      <c r="B217" s="1"/>
      <c r="C217" s="65"/>
      <c r="D217" s="65"/>
      <c r="E217" s="65"/>
      <c r="F217" s="65"/>
      <c r="H217" s="13" t="s">
        <v>25</v>
      </c>
      <c r="I217" s="11" t="s">
        <v>26</v>
      </c>
    </row>
    <row r="218" spans="1:11" ht="15" x14ac:dyDescent="0.25">
      <c r="B218" s="1"/>
      <c r="C218" s="65" t="s">
        <v>27</v>
      </c>
      <c r="D218" s="65" t="s">
        <v>27</v>
      </c>
      <c r="E218" s="65" t="s">
        <v>27</v>
      </c>
      <c r="F218" s="65" t="s">
        <v>27</v>
      </c>
      <c r="G218" s="1" t="s">
        <v>27</v>
      </c>
      <c r="H218" s="1" t="s">
        <v>27</v>
      </c>
      <c r="I218" s="1"/>
    </row>
    <row r="219" spans="1:11" ht="15" x14ac:dyDescent="0.25">
      <c r="B219" s="18" t="s">
        <v>114</v>
      </c>
      <c r="C219" s="53"/>
      <c r="D219" s="53"/>
      <c r="E219" s="53"/>
      <c r="F219" s="53"/>
      <c r="H219" s="53"/>
    </row>
    <row r="220" spans="1:11" ht="15" x14ac:dyDescent="0.25">
      <c r="A220" s="1">
        <v>1</v>
      </c>
      <c r="B220" s="10" t="s">
        <v>115</v>
      </c>
      <c r="C220" s="66">
        <v>9171997.7694181111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 t="shared" ref="I220:I221" si="57">IF(H220&lt;&gt;0,C220/H220,0)</f>
        <v>0.99997796312253806</v>
      </c>
      <c r="J220" s="15"/>
      <c r="K220" s="15"/>
    </row>
    <row r="221" spans="1:11" ht="15" x14ac:dyDescent="0.25">
      <c r="A221" s="1">
        <v>2</v>
      </c>
      <c r="B221" s="10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 t="shared" si="57"/>
        <v>0</v>
      </c>
    </row>
    <row r="222" spans="1:11" ht="15" x14ac:dyDescent="0.25">
      <c r="B222" s="10"/>
      <c r="C222" s="22"/>
      <c r="D222" s="16"/>
      <c r="E222" s="16"/>
      <c r="F222" s="22"/>
      <c r="H222" s="16"/>
      <c r="I222" s="54"/>
    </row>
    <row r="223" spans="1:11" x14ac:dyDescent="0.2">
      <c r="A223" s="1">
        <v>3</v>
      </c>
      <c r="B223" s="18" t="s">
        <v>51</v>
      </c>
      <c r="C223" s="32">
        <f>+C220+C221+C222</f>
        <v>9171997.7694181111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1" ht="15" x14ac:dyDescent="0.25">
      <c r="C224" s="22"/>
      <c r="D224" s="16"/>
      <c r="E224" s="16"/>
      <c r="F224" s="22"/>
      <c r="H224" s="16"/>
      <c r="I224" s="54"/>
    </row>
    <row r="225" spans="1:11" ht="15" x14ac:dyDescent="0.25">
      <c r="A225" s="1">
        <v>4</v>
      </c>
      <c r="B225" s="10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11" ht="15" x14ac:dyDescent="0.25">
      <c r="C226" s="68"/>
      <c r="D226" s="16"/>
      <c r="E226" s="16"/>
      <c r="F226" s="22"/>
      <c r="H226" s="16"/>
      <c r="I226" s="54"/>
    </row>
    <row r="227" spans="1:11" ht="15" x14ac:dyDescent="0.25">
      <c r="B227" s="18" t="s">
        <v>52</v>
      </c>
      <c r="C227" s="16"/>
      <c r="D227" s="16"/>
      <c r="E227" s="16"/>
      <c r="F227" s="22"/>
      <c r="H227" s="16"/>
    </row>
    <row r="228" spans="1:11" ht="15" x14ac:dyDescent="0.25">
      <c r="A228" s="1">
        <f t="shared" ref="A228" si="58">MAX(A225:A227)+NoOne</f>
        <v>5</v>
      </c>
      <c r="B228" s="2" t="s">
        <v>117</v>
      </c>
      <c r="C228" s="52">
        <v>106056.57772090579</v>
      </c>
      <c r="D228" s="16">
        <v>206447.62225798349</v>
      </c>
      <c r="E228" s="16">
        <f t="shared" ref="E228:E234" si="59">-$E$249*(D228/$D$236)</f>
        <v>0</v>
      </c>
      <c r="F228" s="34">
        <f t="shared" ref="F228:F234" si="60">(D228/$D$236)*$F$29</f>
        <v>22515.365552465122</v>
      </c>
      <c r="H228" s="16">
        <f t="shared" ref="H228:H234" si="61">SUM(D228:F228)</f>
        <v>228962.9878104486</v>
      </c>
      <c r="I228" s="53">
        <f>IF(H228&lt;&gt;0,C228/H228,0)</f>
        <v>0.46320402583454562</v>
      </c>
      <c r="K228" s="19" t="s">
        <v>118</v>
      </c>
    </row>
    <row r="229" spans="1:11" ht="15" x14ac:dyDescent="0.25">
      <c r="A229" s="1">
        <f t="shared" ref="A229" si="62">MAX(A226:A228)+NoOne</f>
        <v>6</v>
      </c>
      <c r="B229" s="2" t="s">
        <v>119</v>
      </c>
      <c r="C229" s="52">
        <v>11783491.397883454</v>
      </c>
      <c r="D229" s="16">
        <v>12172687.442218101</v>
      </c>
      <c r="E229" s="16">
        <f t="shared" si="59"/>
        <v>0</v>
      </c>
      <c r="F229" s="22">
        <f t="shared" si="60"/>
        <v>1327564.369692534</v>
      </c>
      <c r="H229" s="16">
        <f t="shared" si="61"/>
        <v>13500251.811910635</v>
      </c>
      <c r="I229" s="53">
        <f t="shared" ref="I229:I234" si="63">IF(H229&lt;&gt;0,C229/H229,0)</f>
        <v>0.87283493390008005</v>
      </c>
      <c r="K229" s="19" t="s">
        <v>120</v>
      </c>
    </row>
    <row r="230" spans="1:11" ht="15" x14ac:dyDescent="0.25">
      <c r="A230" s="1">
        <f t="shared" ref="A230" si="64">MAX(A227:A229)+NoOne</f>
        <v>7</v>
      </c>
      <c r="B230" s="2" t="s">
        <v>78</v>
      </c>
      <c r="C230" s="52">
        <v>302008.10249600926</v>
      </c>
      <c r="D230" s="16">
        <v>302668.04169709131</v>
      </c>
      <c r="E230" s="16">
        <f t="shared" si="59"/>
        <v>0</v>
      </c>
      <c r="F230" s="22">
        <f t="shared" si="60"/>
        <v>33009.252057855745</v>
      </c>
      <c r="H230" s="16">
        <f t="shared" si="61"/>
        <v>335677.29375494702</v>
      </c>
      <c r="I230" s="53">
        <f t="shared" si="63"/>
        <v>0.89969773980745593</v>
      </c>
      <c r="K230" s="19" t="s">
        <v>121</v>
      </c>
    </row>
    <row r="231" spans="1:11" ht="15" x14ac:dyDescent="0.25">
      <c r="A231" s="1">
        <f t="shared" ref="A231" si="65">MAX(A228:A230)+NoOne</f>
        <v>8</v>
      </c>
      <c r="B231" s="2" t="s">
        <v>61</v>
      </c>
      <c r="C231" s="52">
        <v>2488347.116955772</v>
      </c>
      <c r="D231" s="16">
        <v>1963428.7597446749</v>
      </c>
      <c r="E231" s="16">
        <f t="shared" si="59"/>
        <v>0</v>
      </c>
      <c r="F231" s="22">
        <f t="shared" si="60"/>
        <v>214133.32727383851</v>
      </c>
      <c r="H231" s="16">
        <f t="shared" si="61"/>
        <v>2177562.0870185136</v>
      </c>
      <c r="I231" s="53">
        <f t="shared" si="63"/>
        <v>1.1427215470869907</v>
      </c>
      <c r="K231" s="19" t="s">
        <v>122</v>
      </c>
    </row>
    <row r="232" spans="1:11" ht="15" x14ac:dyDescent="0.25">
      <c r="A232" s="1">
        <f t="shared" ref="A232" si="66">MAX(A229:A231)+NoOne</f>
        <v>9</v>
      </c>
      <c r="B232" s="2" t="s">
        <v>63</v>
      </c>
      <c r="C232" s="52">
        <v>4254475.8751962688</v>
      </c>
      <c r="D232" s="16">
        <v>2864081.8364553126</v>
      </c>
      <c r="E232" s="16">
        <f t="shared" si="59"/>
        <v>0</v>
      </c>
      <c r="F232" s="22">
        <f t="shared" si="60"/>
        <v>312359.37142149993</v>
      </c>
      <c r="H232" s="16">
        <f t="shared" si="61"/>
        <v>3176441.2078768127</v>
      </c>
      <c r="I232" s="53">
        <f t="shared" si="63"/>
        <v>1.3393844232489456</v>
      </c>
      <c r="K232" s="19" t="s">
        <v>123</v>
      </c>
    </row>
    <row r="233" spans="1:11" ht="15" x14ac:dyDescent="0.25">
      <c r="A233" s="1">
        <f t="shared" ref="A233" si="67">MAX(A230:A232)+NoOne</f>
        <v>10</v>
      </c>
      <c r="B233" s="2" t="s">
        <v>65</v>
      </c>
      <c r="C233" s="52">
        <v>2903848.6890631756</v>
      </c>
      <c r="D233" s="16">
        <v>2090121.3207885535</v>
      </c>
      <c r="E233" s="16">
        <f t="shared" si="59"/>
        <v>0</v>
      </c>
      <c r="F233" s="22">
        <f t="shared" si="60"/>
        <v>227950.53327254127</v>
      </c>
      <c r="H233" s="16">
        <f t="shared" si="61"/>
        <v>2318071.8540610946</v>
      </c>
      <c r="I233" s="53">
        <f t="shared" si="63"/>
        <v>1.252700033424694</v>
      </c>
      <c r="K233" s="19" t="s">
        <v>124</v>
      </c>
    </row>
    <row r="234" spans="1:11" ht="15" x14ac:dyDescent="0.25">
      <c r="A234" s="1">
        <f t="shared" ref="A234" si="68">MAX(A231:A233)+NoOne</f>
        <v>11</v>
      </c>
      <c r="B234" s="2" t="s">
        <v>67</v>
      </c>
      <c r="C234" s="52">
        <v>392808</v>
      </c>
      <c r="D234" s="16">
        <v>439584.88334692374</v>
      </c>
      <c r="E234" s="16">
        <f t="shared" si="59"/>
        <v>0</v>
      </c>
      <c r="F234" s="22">
        <f t="shared" si="60"/>
        <v>47941.527403622036</v>
      </c>
      <c r="H234" s="16">
        <f t="shared" si="61"/>
        <v>487526.41075054579</v>
      </c>
      <c r="I234" s="53">
        <f t="shared" si="63"/>
        <v>0.80571634959277993</v>
      </c>
      <c r="K234" s="19" t="s">
        <v>125</v>
      </c>
    </row>
    <row r="235" spans="1:11" ht="15" x14ac:dyDescent="0.25">
      <c r="C235" s="63"/>
      <c r="D235" s="63"/>
      <c r="E235" s="63"/>
      <c r="F235" s="30"/>
      <c r="H235" s="63"/>
      <c r="I235" s="54"/>
    </row>
    <row r="236" spans="1:11" x14ac:dyDescent="0.2">
      <c r="A236" s="1">
        <v>12</v>
      </c>
      <c r="B236" s="18" t="s">
        <v>69</v>
      </c>
      <c r="C236" s="32">
        <f>SUM(C228:C234)</f>
        <v>22231035.759315588</v>
      </c>
      <c r="D236" s="32">
        <f>SUM(D228:D234)</f>
        <v>20039019.906508639</v>
      </c>
      <c r="E236" s="32">
        <f>SUM(E228:E234)</f>
        <v>0</v>
      </c>
      <c r="F236" s="32">
        <f>SUM(F228:F234)</f>
        <v>2185473.7466743565</v>
      </c>
      <c r="G236" s="32"/>
      <c r="H236" s="32">
        <f>SUM(D236:F236)</f>
        <v>22224493.653182995</v>
      </c>
      <c r="I236" s="33"/>
    </row>
    <row r="237" spans="1:11" ht="13.5" thickBot="1" x14ac:dyDescent="0.25">
      <c r="A237" s="1">
        <v>13</v>
      </c>
      <c r="B237" s="18" t="s">
        <v>126</v>
      </c>
      <c r="C237" s="35">
        <f>+C236+C225+C223</f>
        <v>31403033.528733701</v>
      </c>
      <c r="D237" s="35">
        <f>+D236+D225+D223</f>
        <v>29211219.802571915</v>
      </c>
      <c r="E237" s="35">
        <f>+E236+E225+E223</f>
        <v>0</v>
      </c>
      <c r="F237" s="35">
        <f>+F236+F225+F223</f>
        <v>2185473.7466743565</v>
      </c>
      <c r="G237" s="35"/>
      <c r="H237" s="35">
        <f>SUM(D237:F237)</f>
        <v>31396693.54924627</v>
      </c>
      <c r="I237" s="36"/>
    </row>
    <row r="238" spans="1:11" ht="13.5" thickTop="1" x14ac:dyDescent="0.2"/>
    <row r="239" spans="1:11" x14ac:dyDescent="0.2">
      <c r="B239" s="10" t="s">
        <v>127</v>
      </c>
    </row>
    <row r="240" spans="1:11" x14ac:dyDescent="0.2">
      <c r="B240" s="10" t="s">
        <v>128</v>
      </c>
      <c r="C240" s="15"/>
      <c r="D240" s="15"/>
      <c r="E240" s="15"/>
      <c r="F240" s="15"/>
      <c r="G240" s="15"/>
    </row>
    <row r="241" spans="1:8" x14ac:dyDescent="0.2">
      <c r="C241" s="15"/>
      <c r="D241" s="15"/>
      <c r="E241" s="15"/>
      <c r="F241" s="15"/>
      <c r="G241" s="15"/>
    </row>
    <row r="242" spans="1:8" x14ac:dyDescent="0.2">
      <c r="B242" s="26" t="s">
        <v>129</v>
      </c>
      <c r="C242" s="15"/>
      <c r="D242" s="15"/>
      <c r="E242" s="15"/>
      <c r="F242" s="15"/>
      <c r="G242" s="15"/>
    </row>
    <row r="243" spans="1:8" x14ac:dyDescent="0.2">
      <c r="B243" s="41" t="s">
        <v>130</v>
      </c>
      <c r="C243" s="15"/>
      <c r="E243" s="15">
        <f>+C225</f>
        <v>0</v>
      </c>
      <c r="F243" s="15"/>
      <c r="G243" s="15"/>
    </row>
    <row r="244" spans="1:8" x14ac:dyDescent="0.2">
      <c r="B244" s="41" t="s">
        <v>131</v>
      </c>
      <c r="C244" s="15"/>
      <c r="E244" s="15">
        <f>-D225</f>
        <v>0</v>
      </c>
      <c r="F244" s="15"/>
      <c r="G244" s="15"/>
    </row>
    <row r="245" spans="1:8" x14ac:dyDescent="0.2">
      <c r="B245" s="41" t="s">
        <v>132</v>
      </c>
      <c r="C245" s="15"/>
      <c r="E245" s="15">
        <v>0</v>
      </c>
      <c r="F245" s="15"/>
      <c r="G245" s="15"/>
    </row>
    <row r="246" spans="1:8" ht="13.5" thickBot="1" x14ac:dyDescent="0.25">
      <c r="B246" s="57" t="s">
        <v>133</v>
      </c>
      <c r="E246" s="69">
        <f>SUM(E243:E245)</f>
        <v>0</v>
      </c>
    </row>
    <row r="247" spans="1:8" ht="13.5" thickTop="1" x14ac:dyDescent="0.2">
      <c r="B247" s="57"/>
      <c r="E247" s="15"/>
    </row>
    <row r="248" spans="1:8" x14ac:dyDescent="0.2">
      <c r="B248" s="57" t="s">
        <v>134</v>
      </c>
      <c r="D248" s="70">
        <f>+[2]RunOptions!B18</f>
        <v>1</v>
      </c>
      <c r="E248" s="15">
        <f>+E246*D248</f>
        <v>0</v>
      </c>
    </row>
    <row r="249" spans="1:8" x14ac:dyDescent="0.2">
      <c r="B249" s="57" t="s">
        <v>135</v>
      </c>
      <c r="E249" s="15">
        <f>+E246-E248</f>
        <v>0</v>
      </c>
    </row>
    <row r="250" spans="1:8" ht="13.5" thickBot="1" x14ac:dyDescent="0.25">
      <c r="B250" s="57"/>
      <c r="E250" s="69">
        <f>SUM(E248:E249)</f>
        <v>0</v>
      </c>
    </row>
    <row r="251" spans="1:8" ht="13.5" thickTop="1" x14ac:dyDescent="0.2">
      <c r="H251" s="71" t="s">
        <v>182</v>
      </c>
    </row>
    <row r="252" spans="1:8" x14ac:dyDescent="0.2">
      <c r="G252" s="71"/>
      <c r="H252" s="71" t="s">
        <v>2</v>
      </c>
    </row>
    <row r="253" spans="1:8" x14ac:dyDescent="0.2">
      <c r="G253" s="71"/>
    </row>
    <row r="255" spans="1:8" x14ac:dyDescent="0.2">
      <c r="A255" s="7" t="str">
        <f>+A6</f>
        <v>NEWFOUNDLAND AND LABRADOR HYDRO</v>
      </c>
      <c r="B255" s="7"/>
      <c r="C255" s="7"/>
      <c r="D255" s="7"/>
      <c r="E255" s="7"/>
      <c r="F255" s="7"/>
      <c r="G255" s="7"/>
      <c r="H255" s="7"/>
    </row>
    <row r="256" spans="1:8" x14ac:dyDescent="0.2">
      <c r="A256" s="7" t="str">
        <f>RunName</f>
        <v>2027 Test Year Cost of Service Study</v>
      </c>
      <c r="B256" s="7"/>
      <c r="C256" s="7"/>
      <c r="D256" s="7"/>
      <c r="E256" s="7"/>
      <c r="F256" s="7"/>
      <c r="G256" s="7"/>
      <c r="H256" s="7"/>
    </row>
    <row r="257" spans="1:10" x14ac:dyDescent="0.2">
      <c r="A257" s="7" t="s">
        <v>5</v>
      </c>
      <c r="B257" s="7"/>
      <c r="C257" s="7"/>
      <c r="D257" s="7"/>
      <c r="E257" s="7"/>
      <c r="F257" s="7"/>
      <c r="G257" s="7"/>
      <c r="H257" s="7"/>
    </row>
    <row r="258" spans="1:10" x14ac:dyDescent="0.2">
      <c r="A258" s="7" t="s">
        <v>137</v>
      </c>
      <c r="B258" s="7"/>
      <c r="C258" s="7"/>
      <c r="D258" s="7"/>
      <c r="E258" s="7"/>
      <c r="F258" s="7"/>
      <c r="G258" s="7"/>
      <c r="H258" s="7"/>
    </row>
    <row r="259" spans="1:10" x14ac:dyDescent="0.2">
      <c r="B259" s="42"/>
      <c r="C259" s="42"/>
      <c r="D259" s="42"/>
      <c r="E259" s="42"/>
      <c r="F259" s="42"/>
      <c r="G259" s="42"/>
    </row>
    <row r="260" spans="1:10" s="1" customFormat="1" x14ac:dyDescent="0.2">
      <c r="B260" s="1">
        <f t="shared" ref="B260:C260" si="69">MAX(A260)+NoOne</f>
        <v>1</v>
      </c>
      <c r="C260" s="1">
        <f t="shared" si="69"/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0" s="1" customFormat="1" x14ac:dyDescent="0.2"/>
    <row r="262" spans="1:10" s="1" customFormat="1" ht="38.25" x14ac:dyDescent="0.2">
      <c r="C262" s="72" t="s">
        <v>138</v>
      </c>
      <c r="F262" s="73"/>
      <c r="H262" s="73"/>
      <c r="I262" s="73"/>
    </row>
    <row r="263" spans="1:10" x14ac:dyDescent="0.2">
      <c r="A263" s="1" t="s">
        <v>10</v>
      </c>
      <c r="B263" s="1"/>
      <c r="C263" s="1" t="s">
        <v>139</v>
      </c>
      <c r="D263" s="11" t="s">
        <v>140</v>
      </c>
      <c r="E263" s="1" t="s">
        <v>193</v>
      </c>
      <c r="F263" s="1"/>
      <c r="H263" s="1"/>
      <c r="I263" s="1"/>
      <c r="J263" s="1"/>
    </row>
    <row r="264" spans="1:10" x14ac:dyDescent="0.2">
      <c r="A264" s="1" t="s">
        <v>15</v>
      </c>
      <c r="B264" s="1" t="s">
        <v>16</v>
      </c>
      <c r="C264" s="1" t="s">
        <v>141</v>
      </c>
      <c r="D264" s="1" t="s">
        <v>142</v>
      </c>
      <c r="E264" s="1" t="s">
        <v>141</v>
      </c>
      <c r="F264" s="1" t="s">
        <v>23</v>
      </c>
      <c r="H264" s="1" t="s">
        <v>24</v>
      </c>
      <c r="I264" s="1" t="s">
        <v>143</v>
      </c>
      <c r="J264" s="1" t="s">
        <v>144</v>
      </c>
    </row>
    <row r="265" spans="1:10" x14ac:dyDescent="0.2">
      <c r="B265" s="1"/>
      <c r="C265" s="1" t="s">
        <v>27</v>
      </c>
      <c r="D265" s="1" t="s">
        <v>27</v>
      </c>
      <c r="E265" s="1" t="s">
        <v>27</v>
      </c>
      <c r="F265" s="1" t="s">
        <v>27</v>
      </c>
      <c r="H265" s="1" t="s">
        <v>27</v>
      </c>
      <c r="I265" s="1" t="s">
        <v>27</v>
      </c>
      <c r="J265" s="1"/>
    </row>
    <row r="266" spans="1:10" x14ac:dyDescent="0.2">
      <c r="B266" s="1"/>
      <c r="C266" s="1"/>
      <c r="F266" s="1"/>
      <c r="H266" s="1"/>
      <c r="I266" s="1"/>
      <c r="J266" s="1"/>
    </row>
    <row r="267" spans="1:10" x14ac:dyDescent="0.2">
      <c r="B267" s="21" t="s">
        <v>145</v>
      </c>
      <c r="C267" s="1"/>
      <c r="F267" s="1"/>
      <c r="H267" s="1"/>
      <c r="I267" s="1"/>
      <c r="J267" s="1"/>
    </row>
    <row r="268" spans="1:10" ht="15" x14ac:dyDescent="0.25">
      <c r="A268" s="1">
        <v>1</v>
      </c>
      <c r="B268" s="26" t="s">
        <v>146</v>
      </c>
      <c r="C268" s="15">
        <f>SUM(F268:I268)</f>
        <v>574190029.829247</v>
      </c>
      <c r="D268" s="15"/>
      <c r="E268" s="15">
        <f>SUM(C268:D268)</f>
        <v>574190029.829247</v>
      </c>
      <c r="F268" s="16">
        <v>373311447.2522285</v>
      </c>
      <c r="H268" s="16">
        <v>198135240.27675763</v>
      </c>
      <c r="I268" s="16">
        <v>2743342.3002608665</v>
      </c>
      <c r="J268" s="2" t="s">
        <v>183</v>
      </c>
    </row>
    <row r="269" spans="1:10" ht="15" x14ac:dyDescent="0.25">
      <c r="A269" s="1">
        <v>2</v>
      </c>
      <c r="B269" s="2" t="s">
        <v>148</v>
      </c>
      <c r="C269" s="15">
        <f>SUM(F269:I269)</f>
        <v>20039019.906508639</v>
      </c>
      <c r="D269" s="15"/>
      <c r="E269" s="15">
        <f>SUM(C269:D269)</f>
        <v>20039019.906508639</v>
      </c>
      <c r="F269" s="15">
        <v>12775025.529698385</v>
      </c>
      <c r="H269" s="16">
        <v>1088077.3977040008</v>
      </c>
      <c r="I269" s="16">
        <v>6175916.9791062539</v>
      </c>
      <c r="J269" s="26" t="s">
        <v>184</v>
      </c>
    </row>
    <row r="270" spans="1:10" x14ac:dyDescent="0.2">
      <c r="C270" s="15"/>
      <c r="D270" s="15"/>
      <c r="E270" s="15"/>
      <c r="F270" s="15"/>
      <c r="H270" s="15"/>
      <c r="I270" s="15"/>
    </row>
    <row r="271" spans="1:10" ht="13.5" thickBot="1" x14ac:dyDescent="0.25">
      <c r="A271" s="1">
        <v>3</v>
      </c>
      <c r="B271" s="18" t="s">
        <v>150</v>
      </c>
      <c r="C271" s="74">
        <f>SUM(C268:C269)</f>
        <v>594229049.73575568</v>
      </c>
      <c r="D271" s="74"/>
      <c r="E271" s="74">
        <f t="shared" ref="E271" si="70">SUM(E268:E269)</f>
        <v>594229049.73575568</v>
      </c>
      <c r="F271" s="74">
        <f>SUM(F268:F269)</f>
        <v>386086472.78192687</v>
      </c>
      <c r="H271" s="74">
        <f>SUM(H268:H269)</f>
        <v>199223317.67446163</v>
      </c>
      <c r="I271" s="74">
        <f>SUM(I268:I269)</f>
        <v>8919259.2793671209</v>
      </c>
    </row>
    <row r="272" spans="1:10" ht="15.75" thickTop="1" x14ac:dyDescent="0.25">
      <c r="A272" s="7"/>
      <c r="H272" s="16"/>
      <c r="I272" s="16"/>
    </row>
    <row r="273" spans="1:10" ht="15" x14ac:dyDescent="0.25">
      <c r="A273" s="1">
        <v>4</v>
      </c>
      <c r="B273" s="2" t="s">
        <v>151</v>
      </c>
      <c r="C273" s="15">
        <f>-1*F38</f>
        <v>64807160.9174328</v>
      </c>
      <c r="D273" s="15">
        <v>0</v>
      </c>
      <c r="E273" s="15">
        <f>SUM(C273:D273)</f>
        <v>64807160.9174328</v>
      </c>
      <c r="F273" s="15">
        <f>E273-SUM(H273:I273)</f>
        <v>42106942.06341628</v>
      </c>
      <c r="H273" s="16">
        <f>H$271/$C$271*$E$273</f>
        <v>21727476.320410509</v>
      </c>
      <c r="I273" s="16">
        <f>I$271/$C$271*$E$273</f>
        <v>972742.53360601002</v>
      </c>
      <c r="J273" s="59" t="s">
        <v>152</v>
      </c>
    </row>
    <row r="275" spans="1:10" x14ac:dyDescent="0.2">
      <c r="D275" s="5"/>
      <c r="E275" s="5"/>
      <c r="F275" s="5"/>
    </row>
    <row r="276" spans="1:10" x14ac:dyDescent="0.2">
      <c r="B276" s="10" t="s">
        <v>153</v>
      </c>
    </row>
    <row r="277" spans="1:10" x14ac:dyDescent="0.2">
      <c r="B277" s="26"/>
      <c r="D277" s="37"/>
      <c r="E277" s="37"/>
      <c r="F277" s="37"/>
      <c r="G277" s="57"/>
    </row>
    <row r="278" spans="1:10" x14ac:dyDescent="0.2">
      <c r="B278" s="18"/>
      <c r="C278" s="18"/>
      <c r="D278" s="75"/>
      <c r="E278" s="75"/>
      <c r="F278" s="75"/>
    </row>
    <row r="281" spans="1:10" x14ac:dyDescent="0.2">
      <c r="D281" s="37"/>
      <c r="E281" s="37"/>
      <c r="F281" s="37"/>
      <c r="G281" s="57"/>
    </row>
    <row r="282" spans="1:10" x14ac:dyDescent="0.2">
      <c r="B282" s="18"/>
      <c r="C282" s="18"/>
      <c r="D282" s="75"/>
      <c r="E282" s="75"/>
      <c r="F282" s="75"/>
    </row>
    <row r="283" spans="1:10" x14ac:dyDescent="0.2">
      <c r="B283" s="18"/>
      <c r="C283" s="18"/>
      <c r="D283" s="75"/>
      <c r="E283" s="75"/>
      <c r="F283" s="75"/>
    </row>
    <row r="285" spans="1:10" ht="15" x14ac:dyDescent="0.25">
      <c r="D285" s="76"/>
      <c r="E285" s="76"/>
      <c r="F285" s="76"/>
      <c r="G285" s="26"/>
    </row>
    <row r="286" spans="1:10" x14ac:dyDescent="0.2">
      <c r="D286" s="4"/>
      <c r="E286" s="4"/>
      <c r="F286" s="4"/>
    </row>
    <row r="288" spans="1:10" x14ac:dyDescent="0.2">
      <c r="B288" s="2" t="s">
        <v>154</v>
      </c>
    </row>
    <row r="289" spans="1:8" x14ac:dyDescent="0.2">
      <c r="B289" s="2" t="s">
        <v>155</v>
      </c>
    </row>
    <row r="291" spans="1:8" x14ac:dyDescent="0.2">
      <c r="B291" s="2" t="s">
        <v>156</v>
      </c>
    </row>
    <row r="292" spans="1:8" ht="15" x14ac:dyDescent="0.25">
      <c r="B292" s="2" t="s">
        <v>157</v>
      </c>
      <c r="D292" s="77">
        <v>536.44033821055086</v>
      </c>
      <c r="E292" s="2" t="s">
        <v>158</v>
      </c>
    </row>
    <row r="293" spans="1:8" ht="15" x14ac:dyDescent="0.25">
      <c r="B293" s="2" t="s">
        <v>159</v>
      </c>
      <c r="D293" s="77">
        <v>507.34482936963519</v>
      </c>
    </row>
    <row r="294" spans="1:8" x14ac:dyDescent="0.2">
      <c r="H294" s="71" t="s">
        <v>182</v>
      </c>
    </row>
    <row r="295" spans="1:8" x14ac:dyDescent="0.2">
      <c r="G295" s="71"/>
      <c r="H295" s="78" t="s">
        <v>3</v>
      </c>
    </row>
    <row r="296" spans="1:8" x14ac:dyDescent="0.2">
      <c r="G296" s="71"/>
    </row>
    <row r="298" spans="1:8" x14ac:dyDescent="0.2">
      <c r="A298" s="7" t="str">
        <f>+A6</f>
        <v>NEWFOUNDLAND AND LABRADOR HYDRO</v>
      </c>
      <c r="B298" s="7"/>
      <c r="C298" s="7"/>
      <c r="D298" s="7"/>
      <c r="E298" s="7"/>
      <c r="F298" s="7"/>
      <c r="G298" s="7"/>
      <c r="H298" s="7"/>
    </row>
    <row r="299" spans="1:8" x14ac:dyDescent="0.2">
      <c r="A299" s="7" t="str">
        <f>RunName</f>
        <v>2027 Test Year Cost of Service Study</v>
      </c>
      <c r="B299" s="7"/>
      <c r="C299" s="7"/>
      <c r="D299" s="7"/>
      <c r="E299" s="7"/>
      <c r="F299" s="7"/>
      <c r="G299" s="7"/>
      <c r="H299" s="7"/>
    </row>
    <row r="300" spans="1:8" x14ac:dyDescent="0.2">
      <c r="A300" s="7" t="s">
        <v>5</v>
      </c>
      <c r="B300" s="7"/>
      <c r="C300" s="7"/>
      <c r="D300" s="7"/>
      <c r="E300" s="7"/>
      <c r="F300" s="7"/>
      <c r="G300" s="7"/>
      <c r="H300" s="7"/>
    </row>
    <row r="301" spans="1:8" x14ac:dyDescent="0.2">
      <c r="A301" s="7" t="s">
        <v>137</v>
      </c>
      <c r="B301" s="7"/>
      <c r="C301" s="7"/>
      <c r="D301" s="7"/>
      <c r="E301" s="7"/>
      <c r="F301" s="7"/>
      <c r="G301" s="7"/>
      <c r="H301" s="7"/>
    </row>
    <row r="302" spans="1:8" x14ac:dyDescent="0.2">
      <c r="B302" s="42"/>
      <c r="C302" s="42"/>
      <c r="D302" s="42"/>
      <c r="E302" s="42"/>
      <c r="F302" s="42"/>
    </row>
    <row r="303" spans="1:8" x14ac:dyDescent="0.2">
      <c r="A303" s="1" t="s">
        <v>10</v>
      </c>
      <c r="B303" s="1">
        <v>1</v>
      </c>
      <c r="C303" s="1">
        <v>2</v>
      </c>
      <c r="D303" s="1"/>
      <c r="E303" s="1"/>
      <c r="F303" s="1"/>
      <c r="G303" s="1"/>
    </row>
    <row r="304" spans="1:8" x14ac:dyDescent="0.2">
      <c r="A304" s="1" t="s">
        <v>15</v>
      </c>
    </row>
    <row r="305" spans="1:7" x14ac:dyDescent="0.2">
      <c r="B305" s="1"/>
      <c r="C305" s="1" t="s">
        <v>160</v>
      </c>
      <c r="D305" s="12"/>
      <c r="E305" s="12"/>
      <c r="F305" s="12"/>
      <c r="G305" s="1"/>
    </row>
    <row r="306" spans="1:7" x14ac:dyDescent="0.2">
      <c r="B306" s="1"/>
      <c r="C306" s="11" t="s">
        <v>161</v>
      </c>
      <c r="D306" s="1" t="s">
        <v>162</v>
      </c>
      <c r="E306" s="1" t="s">
        <v>163</v>
      </c>
      <c r="F306" s="1"/>
      <c r="G306" s="1"/>
    </row>
    <row r="307" spans="1:7" x14ac:dyDescent="0.2">
      <c r="B307" s="1"/>
      <c r="C307" s="79" t="s">
        <v>172</v>
      </c>
      <c r="D307" s="79" t="s">
        <v>164</v>
      </c>
      <c r="E307" s="79" t="s">
        <v>165</v>
      </c>
      <c r="F307" s="1"/>
      <c r="G307" s="1"/>
    </row>
    <row r="308" spans="1:7" x14ac:dyDescent="0.2">
      <c r="B308" s="1"/>
      <c r="C308" s="1" t="s">
        <v>27</v>
      </c>
      <c r="D308" s="1" t="s">
        <v>27</v>
      </c>
      <c r="E308" s="1" t="s">
        <v>27</v>
      </c>
      <c r="F308" s="1"/>
      <c r="G308" s="1"/>
    </row>
    <row r="310" spans="1:7" x14ac:dyDescent="0.2">
      <c r="B310" s="2" t="s">
        <v>166</v>
      </c>
    </row>
    <row r="312" spans="1:7" ht="15" x14ac:dyDescent="0.25">
      <c r="A312" s="1">
        <v>1</v>
      </c>
      <c r="B312" s="2" t="s">
        <v>167</v>
      </c>
      <c r="C312" s="15">
        <f>C273</f>
        <v>64807160.9174328</v>
      </c>
      <c r="D312" s="63"/>
      <c r="E312" s="63"/>
      <c r="F312" s="63"/>
      <c r="G312" s="80"/>
    </row>
    <row r="313" spans="1:7" ht="15" hidden="1" x14ac:dyDescent="0.25">
      <c r="A313" s="1">
        <v>2</v>
      </c>
      <c r="B313" s="2" t="s">
        <v>168</v>
      </c>
      <c r="C313" s="15">
        <f>D273</f>
        <v>0</v>
      </c>
      <c r="D313" s="63"/>
      <c r="E313" s="63"/>
      <c r="F313" s="63"/>
      <c r="G313" s="80"/>
    </row>
    <row r="314" spans="1:7" ht="15" x14ac:dyDescent="0.25">
      <c r="C314" s="15"/>
      <c r="D314" s="63"/>
      <c r="E314" s="63"/>
      <c r="F314" s="63"/>
    </row>
    <row r="315" spans="1:7" ht="13.5" thickBot="1" x14ac:dyDescent="0.25">
      <c r="A315" s="1">
        <v>2</v>
      </c>
      <c r="B315" s="18" t="s">
        <v>169</v>
      </c>
      <c r="C315" s="74">
        <f>SUM(C312:C313)</f>
        <v>64807160.9174328</v>
      </c>
      <c r="D315" s="74">
        <f>E268/E271*E273</f>
        <v>62621687.170758441</v>
      </c>
      <c r="E315" s="74">
        <f>E269/E271*E273</f>
        <v>2185473.7466743565</v>
      </c>
      <c r="F315" s="47"/>
    </row>
    <row r="316" spans="1:7" ht="13.5" thickTop="1" x14ac:dyDescent="0.2"/>
    <row r="317" spans="1:7" x14ac:dyDescent="0.2">
      <c r="B317" s="2" t="s">
        <v>170</v>
      </c>
    </row>
    <row r="318" spans="1:7" x14ac:dyDescent="0.2">
      <c r="C318" s="79" t="s">
        <v>171</v>
      </c>
      <c r="D318" s="81" t="s">
        <v>172</v>
      </c>
      <c r="E318" s="79" t="s">
        <v>173</v>
      </c>
    </row>
    <row r="319" spans="1:7" x14ac:dyDescent="0.2">
      <c r="B319" s="18" t="s">
        <v>174</v>
      </c>
    </row>
    <row r="320" spans="1:7" ht="15" x14ac:dyDescent="0.25">
      <c r="A320" s="1">
        <v>3</v>
      </c>
      <c r="B320" s="26" t="s">
        <v>175</v>
      </c>
      <c r="C320" s="45">
        <f>C268/SUM($C$268:$C$268)*$D$315</f>
        <v>62621687.170758441</v>
      </c>
      <c r="D320" s="15">
        <f>SUM(F268:I268)</f>
        <v>574190029.829247</v>
      </c>
      <c r="E320" s="82">
        <f>+C320/C326</f>
        <v>0.96627727992190937</v>
      </c>
    </row>
    <row r="321" spans="1:5" hidden="1" x14ac:dyDescent="0.2">
      <c r="A321" s="1">
        <v>4</v>
      </c>
      <c r="B321" s="26" t="s">
        <v>176</v>
      </c>
      <c r="C321" s="45">
        <f>SUM(C320:C320)</f>
        <v>62621687.170758441</v>
      </c>
      <c r="E321" s="83"/>
    </row>
    <row r="322" spans="1:5" x14ac:dyDescent="0.2">
      <c r="B322" s="26"/>
      <c r="C322" s="15"/>
      <c r="E322" s="83"/>
    </row>
    <row r="323" spans="1:5" x14ac:dyDescent="0.2">
      <c r="B323" s="18" t="s">
        <v>177</v>
      </c>
      <c r="E323" s="83"/>
    </row>
    <row r="324" spans="1:5" ht="15" x14ac:dyDescent="0.25">
      <c r="A324" s="1">
        <v>4</v>
      </c>
      <c r="B324" s="2" t="s">
        <v>178</v>
      </c>
      <c r="C324" s="45">
        <f>C269/SUM($C$269:$C$269)*$E$315</f>
        <v>2185473.7466743565</v>
      </c>
      <c r="D324" s="15">
        <f>SUM(F269:I269)</f>
        <v>20039019.906508639</v>
      </c>
      <c r="E324" s="82">
        <f>+C324/C326</f>
        <v>3.3722720078090553E-2</v>
      </c>
    </row>
    <row r="325" spans="1:5" hidden="1" x14ac:dyDescent="0.2">
      <c r="A325" s="1">
        <v>5</v>
      </c>
      <c r="B325" s="2" t="s">
        <v>179</v>
      </c>
      <c r="C325" s="45">
        <f>SUM(C324:C324)</f>
        <v>2185473.7466743565</v>
      </c>
      <c r="E325" s="1"/>
    </row>
    <row r="326" spans="1:5" ht="15.75" thickBot="1" x14ac:dyDescent="0.3">
      <c r="A326" s="1">
        <v>5</v>
      </c>
      <c r="B326" s="18" t="s">
        <v>180</v>
      </c>
      <c r="C326" s="74">
        <f>SUM(C325,C321)</f>
        <v>64807160.9174328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0DEC-66BA-4882-AFD7-CE6B5C6BD1AA}">
  <sheetPr codeName="Sheet16">
    <pageSetUpPr fitToPage="1"/>
  </sheetPr>
  <dimension ref="A1:K327"/>
  <sheetViews>
    <sheetView topLeftCell="E1" zoomScaleNormal="100" workbookViewId="0">
      <selection activeCell="K32" sqref="K32"/>
    </sheetView>
  </sheetViews>
  <sheetFormatPr defaultRowHeight="12.75" x14ac:dyDescent="0.2"/>
  <cols>
    <col min="1" max="1" width="5.28515625" style="1" customWidth="1"/>
    <col min="2" max="2" width="35.7109375" style="2" customWidth="1"/>
    <col min="3" max="3" width="18.140625" style="2" customWidth="1"/>
    <col min="4" max="4" width="19" style="2" customWidth="1"/>
    <col min="5" max="5" width="14.7109375" style="2" customWidth="1"/>
    <col min="6" max="6" width="13.85546875" style="2" customWidth="1"/>
    <col min="7" max="7" width="14.7109375" style="2" hidden="1" customWidth="1"/>
    <col min="8" max="8" width="22.28515625" style="2" bestFit="1" customWidth="1"/>
    <col min="9" max="9" width="14.7109375" style="2" bestFit="1" customWidth="1"/>
    <col min="10" max="10" width="22.140625" style="2" customWidth="1"/>
    <col min="11" max="11" width="13.28515625" style="2" bestFit="1" customWidth="1"/>
    <col min="12" max="16384" width="9.140625" style="2"/>
  </cols>
  <sheetData>
    <row r="1" spans="1:9" ht="15" x14ac:dyDescent="0.25">
      <c r="C1" s="3"/>
      <c r="I1" s="4"/>
    </row>
    <row r="2" spans="1:9" x14ac:dyDescent="0.2">
      <c r="I2" s="4" t="s">
        <v>188</v>
      </c>
    </row>
    <row r="3" spans="1:9" x14ac:dyDescent="0.2">
      <c r="I3" s="4" t="s">
        <v>1</v>
      </c>
    </row>
    <row r="4" spans="1:9" x14ac:dyDescent="0.2">
      <c r="I4" s="6"/>
    </row>
    <row r="6" spans="1:9" x14ac:dyDescent="0.2">
      <c r="A6" s="7" t="s">
        <v>4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8" t="s">
        <v>189</v>
      </c>
      <c r="B7" s="7"/>
      <c r="C7" s="7"/>
      <c r="D7" s="7"/>
      <c r="E7" s="7"/>
      <c r="F7" s="7"/>
      <c r="G7" s="7"/>
      <c r="H7" s="7"/>
      <c r="I7" s="7"/>
    </row>
    <row r="8" spans="1:9" x14ac:dyDescent="0.2">
      <c r="A8" s="7" t="s">
        <v>5</v>
      </c>
      <c r="B8" s="7"/>
      <c r="C8" s="7"/>
      <c r="D8" s="7"/>
      <c r="E8" s="7"/>
      <c r="F8" s="7"/>
      <c r="G8" s="7"/>
      <c r="H8" s="7"/>
      <c r="I8" s="7"/>
    </row>
    <row r="9" spans="1:9" x14ac:dyDescent="0.2">
      <c r="A9" s="7" t="s">
        <v>6</v>
      </c>
      <c r="B9" s="7"/>
      <c r="C9" s="7"/>
      <c r="D9" s="7"/>
      <c r="E9" s="7"/>
      <c r="F9" s="7"/>
      <c r="G9" s="7"/>
      <c r="H9" s="7"/>
      <c r="I9" s="7"/>
    </row>
    <row r="11" spans="1:9" s="1" customFormat="1" x14ac:dyDescent="0.2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6</v>
      </c>
      <c r="I11" s="1">
        <v>7</v>
      </c>
    </row>
    <row r="12" spans="1:9" s="1" customFormat="1" x14ac:dyDescent="0.2"/>
    <row r="13" spans="1:9" x14ac:dyDescent="0.2">
      <c r="B13" s="1"/>
      <c r="C13" s="1"/>
      <c r="D13" s="9" t="s">
        <v>7</v>
      </c>
      <c r="E13" s="1"/>
      <c r="F13" s="1"/>
      <c r="H13" s="9" t="s">
        <v>8</v>
      </c>
      <c r="I13" s="1" t="s">
        <v>9</v>
      </c>
    </row>
    <row r="14" spans="1:9" x14ac:dyDescent="0.2">
      <c r="A14" s="1" t="s">
        <v>10</v>
      </c>
      <c r="B14" s="1"/>
      <c r="C14" s="1"/>
      <c r="D14" s="1" t="s">
        <v>11</v>
      </c>
      <c r="E14" s="1" t="s">
        <v>9</v>
      </c>
      <c r="F14" s="1"/>
      <c r="G14" s="9" t="s">
        <v>12</v>
      </c>
      <c r="H14" s="9" t="s">
        <v>13</v>
      </c>
      <c r="I14" s="1" t="s">
        <v>14</v>
      </c>
    </row>
    <row r="15" spans="1:9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9" t="s">
        <v>19</v>
      </c>
      <c r="F15" s="1" t="s">
        <v>20</v>
      </c>
      <c r="G15" s="1" t="s">
        <v>21</v>
      </c>
      <c r="H15" s="1" t="s">
        <v>18</v>
      </c>
      <c r="I15" s="1" t="s">
        <v>22</v>
      </c>
    </row>
    <row r="16" spans="1:9" x14ac:dyDescent="0.2">
      <c r="B16" s="1"/>
      <c r="C16" s="1"/>
      <c r="D16" s="1"/>
      <c r="E16" s="1"/>
      <c r="F16" s="1"/>
      <c r="H16" s="13" t="s">
        <v>25</v>
      </c>
      <c r="I16" s="1" t="s">
        <v>26</v>
      </c>
    </row>
    <row r="17" spans="1:11" ht="11.25" customHeight="1" x14ac:dyDescent="0.2">
      <c r="B17" s="1"/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/>
    </row>
    <row r="18" spans="1:11" ht="4.5" customHeight="1" x14ac:dyDescent="0.2"/>
    <row r="19" spans="1:11" x14ac:dyDescent="0.2">
      <c r="H19" s="14"/>
      <c r="J19" s="15"/>
    </row>
    <row r="20" spans="1:11" x14ac:dyDescent="0.2">
      <c r="B20" s="18" t="s">
        <v>5</v>
      </c>
      <c r="C20" s="15"/>
      <c r="D20" s="15"/>
      <c r="H20" s="19"/>
      <c r="I20" s="19"/>
      <c r="J20" s="1"/>
    </row>
    <row r="21" spans="1:11" ht="15" x14ac:dyDescent="0.25">
      <c r="A21" s="1">
        <v>1</v>
      </c>
      <c r="B21" s="10" t="s">
        <v>28</v>
      </c>
      <c r="C21" s="20">
        <f t="shared" ref="C21:G22" si="0">C66</f>
        <v>1104811717.28</v>
      </c>
      <c r="D21" s="20">
        <f t="shared" si="0"/>
        <v>1009624140.6639924</v>
      </c>
      <c r="E21" s="20">
        <f t="shared" si="0"/>
        <v>0</v>
      </c>
      <c r="F21" s="20">
        <f t="shared" si="0"/>
        <v>95188620.584301099</v>
      </c>
      <c r="G21" s="16">
        <f t="shared" si="0"/>
        <v>0</v>
      </c>
      <c r="H21" s="20">
        <f>SUM(D21:G21)</f>
        <v>1104812761.2482934</v>
      </c>
      <c r="I21" s="20"/>
      <c r="J21" s="16"/>
      <c r="K21" s="15"/>
    </row>
    <row r="22" spans="1:11" x14ac:dyDescent="0.2">
      <c r="A22" s="1">
        <v>2</v>
      </c>
      <c r="B22" s="21" t="s">
        <v>29</v>
      </c>
      <c r="C22" s="20">
        <f t="shared" si="0"/>
        <v>0</v>
      </c>
      <c r="D22" s="20">
        <f t="shared" si="0"/>
        <v>0</v>
      </c>
      <c r="E22" s="20">
        <f t="shared" si="0"/>
        <v>0</v>
      </c>
      <c r="F22" s="20">
        <f t="shared" si="0"/>
        <v>0</v>
      </c>
      <c r="G22" s="20">
        <f t="shared" si="0"/>
        <v>0</v>
      </c>
      <c r="H22" s="22">
        <f>SUM(D22:G22)</f>
        <v>0</v>
      </c>
      <c r="I22" s="23"/>
    </row>
    <row r="23" spans="1:11" ht="18" customHeight="1" x14ac:dyDescent="0.2">
      <c r="A23" s="1">
        <v>3</v>
      </c>
      <c r="B23" s="21" t="s">
        <v>30</v>
      </c>
      <c r="C23" s="24">
        <f t="shared" ref="C23:H23" si="1">SUM(C21:C22)</f>
        <v>1104811717.28</v>
      </c>
      <c r="D23" s="24">
        <f t="shared" si="1"/>
        <v>1009624140.6639924</v>
      </c>
      <c r="E23" s="24">
        <f t="shared" si="1"/>
        <v>0</v>
      </c>
      <c r="F23" s="24">
        <f t="shared" si="1"/>
        <v>95188620.584301099</v>
      </c>
      <c r="G23" s="24">
        <f t="shared" si="1"/>
        <v>0</v>
      </c>
      <c r="H23" s="24">
        <f t="shared" si="1"/>
        <v>1104812761.2482934</v>
      </c>
      <c r="I23" s="25">
        <f>IF(D23&lt;&gt;0,C23/D23,0)</f>
        <v>1.0942802106072922</v>
      </c>
      <c r="J23" s="17"/>
      <c r="K23" s="15"/>
    </row>
    <row r="24" spans="1:11" x14ac:dyDescent="0.2">
      <c r="B24" s="26"/>
      <c r="C24" s="20"/>
      <c r="D24" s="20"/>
      <c r="E24" s="20"/>
      <c r="F24" s="20"/>
      <c r="H24" s="22"/>
      <c r="I24" s="23"/>
      <c r="K24" s="15"/>
    </row>
    <row r="25" spans="1:11" x14ac:dyDescent="0.2">
      <c r="A25" s="1">
        <v>4</v>
      </c>
      <c r="B25" s="2" t="s">
        <v>31</v>
      </c>
      <c r="C25" s="20">
        <f>C73</f>
        <v>77081467.060000017</v>
      </c>
      <c r="D25" s="20">
        <f>D73</f>
        <v>77084808.23695381</v>
      </c>
      <c r="E25" s="20">
        <f>E73</f>
        <v>0</v>
      </c>
      <c r="F25" s="20">
        <v>0</v>
      </c>
      <c r="H25" s="20">
        <f>H73</f>
        <v>77084808.23695381</v>
      </c>
      <c r="I25" s="23">
        <f>IF(D25&lt;&gt;0,C25/D25,0)</f>
        <v>0.99995665583102289</v>
      </c>
      <c r="J25" s="15"/>
      <c r="K25" s="15"/>
    </row>
    <row r="26" spans="1:11" x14ac:dyDescent="0.2">
      <c r="A26" s="1">
        <v>5</v>
      </c>
      <c r="B26" s="10" t="s">
        <v>32</v>
      </c>
      <c r="C26" s="20">
        <f>+C75</f>
        <v>0</v>
      </c>
      <c r="D26" s="20">
        <f>+D75</f>
        <v>0</v>
      </c>
      <c r="E26" s="20">
        <f>+E75</f>
        <v>0</v>
      </c>
      <c r="F26" s="20">
        <f>+F75</f>
        <v>0</v>
      </c>
      <c r="H26" s="20">
        <f>+H75</f>
        <v>0</v>
      </c>
      <c r="I26" s="23">
        <f>IF(D26&lt;&gt;0,C26/D26,0)</f>
        <v>0</v>
      </c>
      <c r="K26" s="15"/>
    </row>
    <row r="27" spans="1:11" x14ac:dyDescent="0.2">
      <c r="A27" s="1">
        <v>6</v>
      </c>
      <c r="B27" s="2" t="s">
        <v>33</v>
      </c>
      <c r="C27" s="20">
        <f>+C223</f>
        <v>9171997.7694181111</v>
      </c>
      <c r="D27" s="20">
        <f>+D223</f>
        <v>9172199.8960632775</v>
      </c>
      <c r="E27" s="20">
        <f>+E223</f>
        <v>0</v>
      </c>
      <c r="F27" s="20">
        <v>0</v>
      </c>
      <c r="H27" s="22">
        <f>SUM(D27:F27)</f>
        <v>9172199.8960632775</v>
      </c>
      <c r="I27" s="23">
        <f>IF(D27&lt;&gt;0,C27/D27,0)</f>
        <v>0.99997796312253806</v>
      </c>
      <c r="J27" s="17"/>
      <c r="K27" s="15"/>
    </row>
    <row r="28" spans="1:11" x14ac:dyDescent="0.2">
      <c r="A28" s="1">
        <v>7</v>
      </c>
      <c r="B28" s="2" t="s">
        <v>34</v>
      </c>
      <c r="C28" s="20">
        <f>+C225</f>
        <v>0</v>
      </c>
      <c r="D28" s="20">
        <f>+D225</f>
        <v>0</v>
      </c>
      <c r="E28" s="20">
        <f>+E225</f>
        <v>0</v>
      </c>
      <c r="F28" s="20">
        <v>0</v>
      </c>
      <c r="H28" s="22">
        <f>+C28</f>
        <v>0</v>
      </c>
      <c r="I28" s="23">
        <f>IF(D28&lt;&gt;0,C28/D28,0)</f>
        <v>0</v>
      </c>
      <c r="K28" s="15"/>
    </row>
    <row r="29" spans="1:11" x14ac:dyDescent="0.2">
      <c r="A29" s="1">
        <v>8</v>
      </c>
      <c r="B29" s="2" t="s">
        <v>35</v>
      </c>
      <c r="C29" s="20">
        <f>C236</f>
        <v>21931248.037172787</v>
      </c>
      <c r="D29" s="20">
        <f>D236</f>
        <v>20039019.906508639</v>
      </c>
      <c r="E29" s="20">
        <f>E236</f>
        <v>0</v>
      </c>
      <c r="F29" s="20">
        <f>C324</f>
        <v>1889303.7378320058</v>
      </c>
      <c r="H29" s="22">
        <f>SUM(D29:F29)</f>
        <v>21928323.644340646</v>
      </c>
      <c r="I29" s="23">
        <f>IF(D29&lt;&gt;0,C29/D29,0)</f>
        <v>1.0944271795473168</v>
      </c>
      <c r="J29" s="17"/>
      <c r="K29" s="15"/>
    </row>
    <row r="30" spans="1:11" x14ac:dyDescent="0.2">
      <c r="C30" s="15"/>
      <c r="D30" s="15"/>
      <c r="E30" s="15"/>
      <c r="F30" s="15"/>
      <c r="H30" s="15"/>
      <c r="I30" s="23"/>
      <c r="K30" s="15"/>
    </row>
    <row r="31" spans="1:11" ht="15" x14ac:dyDescent="0.25">
      <c r="B31" s="27" t="s">
        <v>36</v>
      </c>
      <c r="C31" s="28"/>
      <c r="D31" s="28"/>
      <c r="E31" s="28"/>
      <c r="F31" s="28"/>
      <c r="H31" s="22"/>
      <c r="I31" s="23"/>
      <c r="J31" s="29"/>
      <c r="K31" s="15"/>
    </row>
    <row r="32" spans="1:11" x14ac:dyDescent="0.2">
      <c r="A32" s="1">
        <v>9</v>
      </c>
      <c r="B32" s="2" t="s">
        <v>37</v>
      </c>
      <c r="C32" s="20">
        <f>C87</f>
        <v>68909057.952898145</v>
      </c>
      <c r="D32" s="20">
        <f>D87</f>
        <v>119423025.34317885</v>
      </c>
      <c r="E32" s="20">
        <f>E87</f>
        <v>0</v>
      </c>
      <c r="F32" s="22">
        <f>C32-D32-E32</f>
        <v>-50513967.390280709</v>
      </c>
      <c r="H32" s="22">
        <f>SUM(D32:F32)</f>
        <v>68909057.952898145</v>
      </c>
      <c r="I32" s="23">
        <f>IF(D32&lt;&gt;0,C32/D32,0)</f>
        <v>0.57701651549086352</v>
      </c>
      <c r="J32" s="15"/>
      <c r="K32" s="15"/>
    </row>
    <row r="33" spans="1:11" x14ac:dyDescent="0.2">
      <c r="A33" s="1">
        <v>10</v>
      </c>
      <c r="B33" s="2" t="s">
        <v>38</v>
      </c>
      <c r="C33" s="20">
        <f>C128</f>
        <v>1717948.9398972169</v>
      </c>
      <c r="D33" s="20">
        <f>D128</f>
        <v>10404401.507694557</v>
      </c>
      <c r="E33" s="20">
        <f>E128</f>
        <v>0</v>
      </c>
      <c r="F33" s="22">
        <f>C33-D33-E33</f>
        <v>-8686452.5677973405</v>
      </c>
      <c r="H33" s="22">
        <f>SUM(D33:F33)</f>
        <v>1717948.9398972169</v>
      </c>
      <c r="I33" s="23">
        <f>IF(D33&lt;&gt;0,C33/D33,0)</f>
        <v>0.16511751671893002</v>
      </c>
      <c r="J33" s="15"/>
      <c r="K33" s="15"/>
    </row>
    <row r="34" spans="1:11" x14ac:dyDescent="0.2">
      <c r="A34" s="1">
        <v>11</v>
      </c>
      <c r="B34" s="2" t="s">
        <v>39</v>
      </c>
      <c r="C34" s="20">
        <f>C166</f>
        <v>11969343.183470888</v>
      </c>
      <c r="D34" s="20">
        <f>D166</f>
        <v>44165488.189015225</v>
      </c>
      <c r="E34" s="20">
        <f>E166</f>
        <v>0</v>
      </c>
      <c r="F34" s="22">
        <f>C34-D34-E34</f>
        <v>-32196145.005544335</v>
      </c>
      <c r="H34" s="22">
        <f>SUM(D34:F34)</f>
        <v>11969343.18347089</v>
      </c>
      <c r="I34" s="23">
        <f>IF(D34&lt;&gt;0,C34/D34,0)</f>
        <v>0.27101122786746157</v>
      </c>
      <c r="J34" s="15"/>
      <c r="K34" s="15"/>
    </row>
    <row r="35" spans="1:11" x14ac:dyDescent="0.2">
      <c r="A35" s="1">
        <v>12</v>
      </c>
      <c r="B35" s="2" t="s">
        <v>40</v>
      </c>
      <c r="C35" s="20">
        <f>C198</f>
        <v>4077136.5066004382</v>
      </c>
      <c r="D35" s="20">
        <f>D198</f>
        <v>9758495.865111161</v>
      </c>
      <c r="E35" s="20">
        <f>E198</f>
        <v>0</v>
      </c>
      <c r="F35" s="22">
        <f>C35-D35-E35</f>
        <v>-5681359.3585107233</v>
      </c>
      <c r="H35" s="30">
        <f>SUM(D35:F35)</f>
        <v>4077136.5066004377</v>
      </c>
      <c r="I35" s="23">
        <f>IF(D35&lt;&gt;0,C35/D35,0)</f>
        <v>0.41780378482068403</v>
      </c>
      <c r="J35" s="15"/>
      <c r="K35" s="15"/>
    </row>
    <row r="36" spans="1:11" x14ac:dyDescent="0.2">
      <c r="A36" s="1">
        <v>13</v>
      </c>
      <c r="B36" s="2" t="s">
        <v>41</v>
      </c>
      <c r="C36" s="20">
        <v>0</v>
      </c>
      <c r="D36" s="20">
        <v>0</v>
      </c>
      <c r="E36" s="20">
        <f>-E225</f>
        <v>0</v>
      </c>
      <c r="F36" s="22">
        <f>C36-D36-E36</f>
        <v>0</v>
      </c>
      <c r="H36" s="30">
        <f>SUM(D36:F36)</f>
        <v>0</v>
      </c>
      <c r="I36" s="23">
        <f>IF(D36&lt;&gt;0,C36/D36,0)</f>
        <v>0</v>
      </c>
      <c r="J36" s="15"/>
      <c r="K36" s="15"/>
    </row>
    <row r="37" spans="1:11" x14ac:dyDescent="0.2">
      <c r="C37" s="20"/>
      <c r="D37" s="20"/>
      <c r="E37" s="20"/>
      <c r="F37" s="30"/>
      <c r="H37" s="30"/>
      <c r="I37" s="31"/>
      <c r="J37" s="19"/>
      <c r="K37" s="15"/>
    </row>
    <row r="38" spans="1:11" x14ac:dyDescent="0.2">
      <c r="A38" s="1">
        <v>14</v>
      </c>
      <c r="B38" s="18" t="s">
        <v>42</v>
      </c>
      <c r="C38" s="32">
        <f t="shared" ref="C38:H38" si="2">SUM(C32:C36)</f>
        <v>86673486.582866684</v>
      </c>
      <c r="D38" s="32">
        <f t="shared" si="2"/>
        <v>183751410.90499979</v>
      </c>
      <c r="E38" s="32">
        <f t="shared" si="2"/>
        <v>0</v>
      </c>
      <c r="F38" s="32">
        <f t="shared" si="2"/>
        <v>-97077924.322133109</v>
      </c>
      <c r="G38" s="32">
        <f t="shared" si="2"/>
        <v>0</v>
      </c>
      <c r="H38" s="32">
        <f t="shared" si="2"/>
        <v>86673486.582866684</v>
      </c>
      <c r="I38" s="33">
        <f>IF(D38&lt;&gt;0,C38/D38,0)</f>
        <v>0.47168882217550545</v>
      </c>
      <c r="J38" s="17"/>
      <c r="K38" s="15"/>
    </row>
    <row r="39" spans="1:11" x14ac:dyDescent="0.2">
      <c r="C39" s="22"/>
      <c r="D39" s="22"/>
      <c r="E39" s="22"/>
      <c r="F39" s="22"/>
      <c r="H39" s="22"/>
      <c r="I39" s="34"/>
      <c r="K39" s="15"/>
    </row>
    <row r="40" spans="1:11" ht="13.5" thickBot="1" x14ac:dyDescent="0.25">
      <c r="A40" s="1">
        <v>15</v>
      </c>
      <c r="B40" s="18" t="s">
        <v>43</v>
      </c>
      <c r="C40" s="35">
        <f t="shared" ref="C40:H40" si="3">SUM(C23:C29,C38)</f>
        <v>1299669916.7294574</v>
      </c>
      <c r="D40" s="35">
        <f t="shared" si="3"/>
        <v>1299671579.6085179</v>
      </c>
      <c r="E40" s="35">
        <f t="shared" si="3"/>
        <v>0</v>
      </c>
      <c r="F40" s="35">
        <f t="shared" si="3"/>
        <v>0</v>
      </c>
      <c r="G40" s="35">
        <f t="shared" si="3"/>
        <v>0</v>
      </c>
      <c r="H40" s="35">
        <f t="shared" si="3"/>
        <v>1299671579.6085179</v>
      </c>
      <c r="I40" s="36">
        <f>IF(D40&lt;&gt;0,C40/D40,0)</f>
        <v>0.99999872053902961</v>
      </c>
      <c r="J40" s="17"/>
      <c r="K40" s="15"/>
    </row>
    <row r="41" spans="1:11" ht="13.5" thickTop="1" x14ac:dyDescent="0.2">
      <c r="C41" s="37"/>
      <c r="D41" s="15"/>
      <c r="H41" s="15"/>
      <c r="I41" s="19"/>
    </row>
    <row r="42" spans="1:11" ht="14.25" x14ac:dyDescent="0.2">
      <c r="A42" s="38"/>
      <c r="B42" s="34"/>
      <c r="C42" s="37"/>
      <c r="D42" s="37"/>
      <c r="H42" s="15"/>
      <c r="I42" s="19"/>
    </row>
    <row r="43" spans="1:11" x14ac:dyDescent="0.2">
      <c r="B43" s="21"/>
      <c r="C43" s="39"/>
      <c r="D43" s="39"/>
      <c r="E43" s="40"/>
      <c r="H43" s="15"/>
    </row>
    <row r="44" spans="1:11" x14ac:dyDescent="0.2">
      <c r="C44" s="15"/>
      <c r="D44" s="15"/>
      <c r="E44" s="39"/>
      <c r="H44" s="15"/>
    </row>
    <row r="45" spans="1:11" x14ac:dyDescent="0.2">
      <c r="B45" s="41"/>
      <c r="C45" s="15"/>
    </row>
    <row r="46" spans="1:11" x14ac:dyDescent="0.2">
      <c r="B46" s="41"/>
      <c r="D46" s="19"/>
      <c r="F46" s="19"/>
      <c r="H46" s="19"/>
      <c r="K46" s="19"/>
    </row>
    <row r="47" spans="1:11" x14ac:dyDescent="0.2">
      <c r="D47" s="19"/>
      <c r="F47" s="19"/>
      <c r="K47" s="19"/>
    </row>
    <row r="48" spans="1:11" ht="20.25" customHeight="1" x14ac:dyDescent="0.2">
      <c r="D48" s="19"/>
      <c r="I48" s="4" t="s">
        <v>188</v>
      </c>
    </row>
    <row r="49" spans="1:9" x14ac:dyDescent="0.2">
      <c r="I49" s="4" t="s">
        <v>44</v>
      </c>
    </row>
    <row r="50" spans="1:9" x14ac:dyDescent="0.2">
      <c r="I50" s="6"/>
    </row>
    <row r="52" spans="1:9" x14ac:dyDescent="0.2">
      <c r="A52" s="7" t="str">
        <f>+A6</f>
        <v>NEWFOUNDLAND AND LABRADOR HYDRO</v>
      </c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 t="s">
        <v>189</v>
      </c>
      <c r="B53" s="7"/>
      <c r="C53" s="7"/>
      <c r="D53" s="7"/>
      <c r="E53" s="7"/>
      <c r="F53" s="7"/>
      <c r="G53" s="7"/>
      <c r="H53" s="7"/>
      <c r="I53" s="7"/>
    </row>
    <row r="54" spans="1:9" x14ac:dyDescent="0.2">
      <c r="A54" s="7" t="s">
        <v>37</v>
      </c>
      <c r="B54" s="7"/>
      <c r="C54" s="7"/>
      <c r="D54" s="7"/>
      <c r="E54" s="7"/>
      <c r="F54" s="7"/>
      <c r="G54" s="7"/>
      <c r="H54" s="7"/>
      <c r="I54" s="7"/>
    </row>
    <row r="55" spans="1:9" x14ac:dyDescent="0.2">
      <c r="A55" s="7" t="s">
        <v>6</v>
      </c>
      <c r="B55" s="7"/>
      <c r="C55" s="7"/>
      <c r="D55" s="7"/>
      <c r="E55" s="7"/>
      <c r="F55" s="7"/>
      <c r="G55" s="7"/>
      <c r="H55" s="7"/>
      <c r="I55" s="7"/>
    </row>
    <row r="56" spans="1:9" x14ac:dyDescent="0.2">
      <c r="B56" s="42"/>
      <c r="C56" s="42"/>
      <c r="D56" s="42"/>
      <c r="E56" s="42"/>
      <c r="F56" s="42"/>
      <c r="H56" s="42"/>
      <c r="I56" s="42"/>
    </row>
    <row r="57" spans="1:9" x14ac:dyDescent="0.2"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6</v>
      </c>
      <c r="I57" s="1">
        <v>7</v>
      </c>
    </row>
    <row r="58" spans="1:9" x14ac:dyDescent="0.2">
      <c r="E58" s="1"/>
      <c r="G58" s="1"/>
      <c r="H58" s="1"/>
      <c r="I58" s="1"/>
    </row>
    <row r="59" spans="1:9" s="1" customFormat="1" x14ac:dyDescent="0.2">
      <c r="D59" s="9" t="s">
        <v>7</v>
      </c>
      <c r="G59" s="2"/>
      <c r="H59" s="9" t="s">
        <v>8</v>
      </c>
      <c r="I59" s="1" t="s">
        <v>9</v>
      </c>
    </row>
    <row r="60" spans="1:9" s="1" customFormat="1" x14ac:dyDescent="0.2">
      <c r="A60" s="1" t="s">
        <v>10</v>
      </c>
      <c r="D60" s="1" t="s">
        <v>11</v>
      </c>
      <c r="E60" s="1" t="s">
        <v>9</v>
      </c>
      <c r="F60" s="1" t="s">
        <v>20</v>
      </c>
      <c r="G60" s="9" t="s">
        <v>12</v>
      </c>
      <c r="H60" s="9" t="s">
        <v>13</v>
      </c>
      <c r="I60" s="1" t="s">
        <v>14</v>
      </c>
    </row>
    <row r="61" spans="1:9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45</v>
      </c>
      <c r="F61" s="1" t="s">
        <v>46</v>
      </c>
      <c r="G61" s="1" t="s">
        <v>21</v>
      </c>
      <c r="H61" s="1" t="s">
        <v>18</v>
      </c>
      <c r="I61" s="1" t="s">
        <v>22</v>
      </c>
    </row>
    <row r="62" spans="1:9" x14ac:dyDescent="0.2">
      <c r="B62" s="1"/>
      <c r="C62" s="1"/>
      <c r="D62" s="1"/>
      <c r="E62" s="1"/>
      <c r="F62" s="1"/>
      <c r="H62" s="13" t="s">
        <v>25</v>
      </c>
      <c r="I62" s="1" t="s">
        <v>26</v>
      </c>
    </row>
    <row r="63" spans="1:9" x14ac:dyDescent="0.2">
      <c r="B63" s="1"/>
      <c r="C63" s="1" t="s">
        <v>27</v>
      </c>
      <c r="D63" s="1" t="s">
        <v>27</v>
      </c>
      <c r="E63" s="1" t="s">
        <v>27</v>
      </c>
      <c r="F63" s="1" t="s">
        <v>27</v>
      </c>
      <c r="G63" s="1" t="s">
        <v>27</v>
      </c>
      <c r="H63" s="1" t="s">
        <v>27</v>
      </c>
      <c r="I63" s="1"/>
    </row>
    <row r="64" spans="1:9" x14ac:dyDescent="0.2">
      <c r="H64" s="15"/>
    </row>
    <row r="65" spans="1:11" x14ac:dyDescent="0.2">
      <c r="B65" s="18" t="s">
        <v>37</v>
      </c>
      <c r="H65" s="15"/>
    </row>
    <row r="66" spans="1:11" x14ac:dyDescent="0.2">
      <c r="A66" s="1">
        <v>1</v>
      </c>
      <c r="B66" s="26" t="s">
        <v>28</v>
      </c>
      <c r="C66" s="15">
        <v>1104811717.28</v>
      </c>
      <c r="D66" s="15">
        <v>1009624140.6639924</v>
      </c>
      <c r="E66" s="15">
        <f>(D66/($D$66+$D$70+$D$87))*-$E$95</f>
        <v>0</v>
      </c>
      <c r="F66" s="15">
        <f>+C320-D273</f>
        <v>95188620.584301099</v>
      </c>
      <c r="G66" s="15">
        <f>-G67</f>
        <v>0</v>
      </c>
      <c r="H66" s="15">
        <f>SUM(D66:G66)</f>
        <v>1104812761.2482934</v>
      </c>
      <c r="I66" s="43"/>
      <c r="J66" s="17"/>
    </row>
    <row r="67" spans="1:11" ht="15" x14ac:dyDescent="0.25">
      <c r="A67" s="1">
        <v>2</v>
      </c>
      <c r="B67" s="2" t="s">
        <v>47</v>
      </c>
      <c r="C67" s="44">
        <v>0</v>
      </c>
      <c r="D67" s="45"/>
      <c r="E67" s="45"/>
      <c r="F67" s="45"/>
      <c r="G67" s="15"/>
      <c r="H67" s="45">
        <f>SUM(D67:G67)</f>
        <v>0</v>
      </c>
      <c r="I67" s="46"/>
    </row>
    <row r="68" spans="1:11" ht="20.25" customHeight="1" x14ac:dyDescent="0.2">
      <c r="A68" s="1">
        <v>3</v>
      </c>
      <c r="B68" s="27" t="s">
        <v>30</v>
      </c>
      <c r="C68" s="24">
        <f t="shared" ref="C68:H68" si="4">SUM(C66:C67)</f>
        <v>1104811717.28</v>
      </c>
      <c r="D68" s="24">
        <f t="shared" si="4"/>
        <v>1009624140.6639924</v>
      </c>
      <c r="E68" s="24">
        <f t="shared" si="4"/>
        <v>0</v>
      </c>
      <c r="F68" s="24">
        <f t="shared" si="4"/>
        <v>95188620.584301099</v>
      </c>
      <c r="G68" s="24">
        <f t="shared" si="4"/>
        <v>0</v>
      </c>
      <c r="H68" s="24">
        <f t="shared" si="4"/>
        <v>1104812761.2482934</v>
      </c>
      <c r="I68" s="25">
        <f>IF(D68&lt;&gt;0,C68/D68,0)</f>
        <v>1.0942802106072922</v>
      </c>
    </row>
    <row r="69" spans="1:11" ht="20.25" customHeight="1" x14ac:dyDescent="0.2">
      <c r="B69" s="18"/>
      <c r="C69" s="47"/>
      <c r="D69" s="47"/>
      <c r="E69" s="47"/>
      <c r="F69" s="47"/>
      <c r="H69" s="47"/>
      <c r="I69" s="48"/>
    </row>
    <row r="70" spans="1:11" x14ac:dyDescent="0.2">
      <c r="A70" s="1">
        <v>4</v>
      </c>
      <c r="B70" s="2" t="s">
        <v>48</v>
      </c>
      <c r="C70" s="15">
        <v>77081467.060000017</v>
      </c>
      <c r="D70" s="15">
        <v>77084808.23695381</v>
      </c>
      <c r="E70" s="15">
        <f>(D70/($D$66+$D$70+$D$87))*-$E$95</f>
        <v>0</v>
      </c>
      <c r="F70" s="15"/>
      <c r="H70" s="15">
        <f>SUM(D70:F70)</f>
        <v>77084808.23695381</v>
      </c>
      <c r="I70" s="43"/>
      <c r="J70" s="17"/>
    </row>
    <row r="71" spans="1:11" x14ac:dyDescent="0.2">
      <c r="A71" s="1">
        <v>5</v>
      </c>
      <c r="B71" s="2" t="s">
        <v>49</v>
      </c>
      <c r="C71" s="15">
        <v>0</v>
      </c>
      <c r="D71" s="15">
        <v>0</v>
      </c>
      <c r="E71" s="15">
        <f>+E95</f>
        <v>0</v>
      </c>
      <c r="F71" s="15"/>
      <c r="H71" s="15">
        <f>+C71</f>
        <v>0</v>
      </c>
      <c r="I71" s="43"/>
    </row>
    <row r="72" spans="1:11" ht="15" x14ac:dyDescent="0.25">
      <c r="A72" s="1">
        <v>6</v>
      </c>
      <c r="B72" s="2" t="s">
        <v>50</v>
      </c>
      <c r="C72" s="44">
        <v>0</v>
      </c>
      <c r="D72" s="15"/>
      <c r="E72" s="15"/>
      <c r="F72" s="15"/>
      <c r="H72" s="15">
        <f>SUM(D72:F72)</f>
        <v>0</v>
      </c>
      <c r="I72" s="43"/>
    </row>
    <row r="73" spans="1:11" x14ac:dyDescent="0.2">
      <c r="A73" s="1">
        <v>7</v>
      </c>
      <c r="B73" s="27" t="s">
        <v>51</v>
      </c>
      <c r="C73" s="24">
        <f>SUM(C70:C72)</f>
        <v>77081467.060000017</v>
      </c>
      <c r="D73" s="24">
        <f>SUM(D70:D72)</f>
        <v>77084808.23695381</v>
      </c>
      <c r="E73" s="24">
        <f>SUM(E70:E72)</f>
        <v>0</v>
      </c>
      <c r="F73" s="24">
        <f>SUM(F70:F72)</f>
        <v>0</v>
      </c>
      <c r="G73" s="24"/>
      <c r="H73" s="24">
        <f>SUM(H70:H72)</f>
        <v>77084808.23695381</v>
      </c>
      <c r="I73" s="25">
        <f>IF(D73&lt;&gt;0,C73/D73,0)</f>
        <v>0.99995665583102289</v>
      </c>
    </row>
    <row r="74" spans="1:11" x14ac:dyDescent="0.2">
      <c r="B74" s="18"/>
      <c r="C74" s="47"/>
      <c r="D74" s="47"/>
      <c r="E74" s="47"/>
      <c r="F74" s="47"/>
      <c r="G74" s="47"/>
      <c r="H74" s="47"/>
      <c r="I74" s="48"/>
    </row>
    <row r="75" spans="1:11" ht="15" x14ac:dyDescent="0.25">
      <c r="A75" s="1">
        <v>8</v>
      </c>
      <c r="B75" s="18" t="s">
        <v>32</v>
      </c>
      <c r="C75" s="49">
        <v>0</v>
      </c>
      <c r="D75" s="50"/>
      <c r="E75" s="50"/>
      <c r="F75" s="50"/>
      <c r="G75" s="50"/>
      <c r="H75" s="50"/>
      <c r="I75" s="51"/>
    </row>
    <row r="76" spans="1:11" x14ac:dyDescent="0.2">
      <c r="B76" s="18"/>
      <c r="C76" s="47"/>
      <c r="D76" s="47"/>
      <c r="E76" s="47"/>
      <c r="F76" s="47"/>
      <c r="H76" s="47"/>
      <c r="I76" s="48"/>
    </row>
    <row r="77" spans="1:11" x14ac:dyDescent="0.2">
      <c r="B77" s="18" t="s">
        <v>52</v>
      </c>
      <c r="C77" s="15"/>
      <c r="D77" s="15"/>
      <c r="E77" s="15"/>
      <c r="F77" s="15"/>
      <c r="H77" s="15"/>
    </row>
    <row r="78" spans="1:11" ht="15" x14ac:dyDescent="0.25">
      <c r="A78" s="1">
        <v>9</v>
      </c>
      <c r="B78" s="2" t="s">
        <v>53</v>
      </c>
      <c r="C78" s="52">
        <v>18788947.558794092</v>
      </c>
      <c r="D78" s="16">
        <v>37388533.799196705</v>
      </c>
      <c r="E78" s="16">
        <f t="shared" ref="E78:E85" si="5">(D78/($D$66+$D$70+$D$87))*-$E$95</f>
        <v>0</v>
      </c>
      <c r="F78" s="16">
        <f t="shared" ref="F78:F85" si="6">C78-D78-E78</f>
        <v>-18599586.240402613</v>
      </c>
      <c r="G78" s="16"/>
      <c r="H78" s="16">
        <f t="shared" ref="H78:H85" si="7">SUM(D78:F78)</f>
        <v>18788947.558794092</v>
      </c>
      <c r="I78" s="53">
        <f t="shared" ref="I78:I85" si="8">IF(D78&lt;&gt;0,C78/D78,0)</f>
        <v>0.5025323448013298</v>
      </c>
      <c r="K78" s="2" t="s">
        <v>54</v>
      </c>
    </row>
    <row r="79" spans="1:11" ht="15" x14ac:dyDescent="0.25">
      <c r="A79" s="1">
        <v>10</v>
      </c>
      <c r="B79" s="2" t="s">
        <v>55</v>
      </c>
      <c r="C79" s="52">
        <v>23929645.322584182</v>
      </c>
      <c r="D79" s="16">
        <v>42858447.734829403</v>
      </c>
      <c r="E79" s="16">
        <f t="shared" si="5"/>
        <v>0</v>
      </c>
      <c r="F79" s="16">
        <f t="shared" si="6"/>
        <v>-18928802.412245221</v>
      </c>
      <c r="G79" s="16"/>
      <c r="H79" s="16">
        <f t="shared" si="7"/>
        <v>23929645.322584182</v>
      </c>
      <c r="I79" s="53">
        <f t="shared" si="8"/>
        <v>0.55834139095843838</v>
      </c>
      <c r="K79" s="2" t="s">
        <v>56</v>
      </c>
    </row>
    <row r="80" spans="1:11" ht="15" x14ac:dyDescent="0.25">
      <c r="A80" s="1">
        <v>11</v>
      </c>
      <c r="B80" s="2" t="s">
        <v>57</v>
      </c>
      <c r="C80" s="52">
        <v>21703.949999999997</v>
      </c>
      <c r="D80" s="16">
        <v>120316.18125630789</v>
      </c>
      <c r="E80" s="16">
        <f t="shared" si="5"/>
        <v>0</v>
      </c>
      <c r="F80" s="16">
        <f t="shared" si="6"/>
        <v>-98612.231256307889</v>
      </c>
      <c r="G80" s="16"/>
      <c r="H80" s="16">
        <f t="shared" si="7"/>
        <v>21703.949999999997</v>
      </c>
      <c r="I80" s="53">
        <f t="shared" si="8"/>
        <v>0.18039094802854799</v>
      </c>
      <c r="K80" s="2" t="s">
        <v>58</v>
      </c>
    </row>
    <row r="81" spans="1:11" ht="15" x14ac:dyDescent="0.25">
      <c r="A81" s="1">
        <v>12</v>
      </c>
      <c r="B81" s="10" t="s">
        <v>59</v>
      </c>
      <c r="C81" s="52">
        <v>12084583.400972759</v>
      </c>
      <c r="D81" s="16">
        <v>18726443.10237832</v>
      </c>
      <c r="E81" s="16">
        <f t="shared" si="5"/>
        <v>0</v>
      </c>
      <c r="F81" s="16">
        <f t="shared" si="6"/>
        <v>-6641859.7014055606</v>
      </c>
      <c r="G81" s="16"/>
      <c r="H81" s="16">
        <f t="shared" si="7"/>
        <v>12084583.400972759</v>
      </c>
      <c r="I81" s="53">
        <f t="shared" si="8"/>
        <v>0.64532187639189087</v>
      </c>
      <c r="K81" s="2" t="s">
        <v>60</v>
      </c>
    </row>
    <row r="82" spans="1:11" ht="14.45" hidden="1" customHeight="1" x14ac:dyDescent="0.25">
      <c r="A82" s="1">
        <v>13</v>
      </c>
      <c r="B82" s="2" t="s">
        <v>61</v>
      </c>
      <c r="C82" s="52">
        <v>0</v>
      </c>
      <c r="D82" s="16">
        <v>0</v>
      </c>
      <c r="E82" s="16">
        <f t="shared" si="5"/>
        <v>0</v>
      </c>
      <c r="F82" s="16">
        <f t="shared" si="6"/>
        <v>0</v>
      </c>
      <c r="G82" s="16"/>
      <c r="H82" s="16">
        <f t="shared" si="7"/>
        <v>0</v>
      </c>
      <c r="I82" s="53">
        <f t="shared" si="8"/>
        <v>0</v>
      </c>
      <c r="K82" s="2" t="s">
        <v>62</v>
      </c>
    </row>
    <row r="83" spans="1:11" ht="15" x14ac:dyDescent="0.25">
      <c r="A83" s="1">
        <v>13</v>
      </c>
      <c r="B83" s="2" t="s">
        <v>63</v>
      </c>
      <c r="C83" s="52">
        <v>7645700.2165019428</v>
      </c>
      <c r="D83" s="16">
        <v>11511869.290480131</v>
      </c>
      <c r="E83" s="16">
        <f t="shared" si="5"/>
        <v>0</v>
      </c>
      <c r="F83" s="16">
        <f t="shared" si="6"/>
        <v>-3866169.0739781884</v>
      </c>
      <c r="G83" s="16"/>
      <c r="H83" s="16">
        <f t="shared" si="7"/>
        <v>7645700.2165019428</v>
      </c>
      <c r="I83" s="53">
        <f t="shared" si="8"/>
        <v>0.66415801149033549</v>
      </c>
      <c r="K83" s="2" t="s">
        <v>64</v>
      </c>
    </row>
    <row r="84" spans="1:11" ht="15" x14ac:dyDescent="0.25">
      <c r="A84" s="1">
        <v>14</v>
      </c>
      <c r="B84" s="2" t="s">
        <v>65</v>
      </c>
      <c r="C84" s="52">
        <v>5260869.3307651561</v>
      </c>
      <c r="D84" s="16">
        <v>7187261.5622420013</v>
      </c>
      <c r="E84" s="16">
        <f t="shared" si="5"/>
        <v>0</v>
      </c>
      <c r="F84" s="16">
        <f t="shared" si="6"/>
        <v>-1926392.2314768452</v>
      </c>
      <c r="G84" s="16"/>
      <c r="H84" s="16">
        <f t="shared" si="7"/>
        <v>5260869.3307651561</v>
      </c>
      <c r="I84" s="53">
        <f t="shared" si="8"/>
        <v>0.73197131970303242</v>
      </c>
      <c r="K84" s="2" t="s">
        <v>66</v>
      </c>
    </row>
    <row r="85" spans="1:11" ht="15" x14ac:dyDescent="0.25">
      <c r="A85" s="1">
        <v>15</v>
      </c>
      <c r="B85" s="2" t="s">
        <v>67</v>
      </c>
      <c r="C85" s="52">
        <v>1177608.1732799991</v>
      </c>
      <c r="D85" s="16">
        <v>1630153.6727959702</v>
      </c>
      <c r="E85" s="16">
        <f t="shared" si="5"/>
        <v>0</v>
      </c>
      <c r="F85" s="16">
        <f t="shared" si="6"/>
        <v>-452545.49951597117</v>
      </c>
      <c r="G85" s="16"/>
      <c r="H85" s="16">
        <f t="shared" si="7"/>
        <v>1177608.1732799991</v>
      </c>
      <c r="I85" s="53">
        <f t="shared" si="8"/>
        <v>0.72239089659578881</v>
      </c>
      <c r="K85" s="2" t="s">
        <v>68</v>
      </c>
    </row>
    <row r="86" spans="1:11" x14ac:dyDescent="0.2">
      <c r="B86" s="15"/>
      <c r="C86" s="15"/>
      <c r="D86" s="15"/>
      <c r="E86" s="15"/>
      <c r="F86" s="15"/>
      <c r="H86" s="15"/>
      <c r="I86" s="54"/>
    </row>
    <row r="87" spans="1:11" x14ac:dyDescent="0.2">
      <c r="A87" s="1">
        <v>16</v>
      </c>
      <c r="B87" s="18" t="s">
        <v>69</v>
      </c>
      <c r="C87" s="32">
        <f>SUM(C78:C85)</f>
        <v>68909057.952898145</v>
      </c>
      <c r="D87" s="32">
        <f>SUM(D78:D85)</f>
        <v>119423025.34317885</v>
      </c>
      <c r="E87" s="32">
        <f>SUM(E78:E85)</f>
        <v>0</v>
      </c>
      <c r="F87" s="32">
        <f>SUM(F78:F85)</f>
        <v>-50513967.390280709</v>
      </c>
      <c r="G87" s="32"/>
      <c r="H87" s="32">
        <f>SUM(H78:H85)</f>
        <v>68909057.952898145</v>
      </c>
      <c r="I87" s="33">
        <f>IF(D87&lt;&gt;0,C87/D87,0)</f>
        <v>0.57701651549086352</v>
      </c>
      <c r="J87" s="17"/>
    </row>
    <row r="88" spans="1:11" ht="13.5" thickBot="1" x14ac:dyDescent="0.25">
      <c r="A88" s="1">
        <v>17</v>
      </c>
      <c r="B88" s="18" t="s">
        <v>70</v>
      </c>
      <c r="C88" s="55">
        <f>SUM(C87,C73,C68,C75)</f>
        <v>1250802242.2928982</v>
      </c>
      <c r="D88" s="55">
        <f>SUM(D87,D73,D68,D75)</f>
        <v>1206131974.2441251</v>
      </c>
      <c r="E88" s="55">
        <f>SUM(E87,E73,E68,E75)</f>
        <v>0</v>
      </c>
      <c r="F88" s="55">
        <f>SUM(F87,F73,F68,F75)</f>
        <v>44674653.194020391</v>
      </c>
      <c r="G88" s="55"/>
      <c r="H88" s="55">
        <f>SUM(H87,H73,H68,H75)</f>
        <v>1250806627.4381454</v>
      </c>
      <c r="I88" s="36">
        <f>IF(D88&lt;&gt;0,C88/D88,0)</f>
        <v>1.0370359703603478</v>
      </c>
    </row>
    <row r="89" spans="1:11" ht="13.5" thickTop="1" x14ac:dyDescent="0.2">
      <c r="H89" s="15"/>
    </row>
    <row r="90" spans="1:11" ht="15" x14ac:dyDescent="0.25">
      <c r="C90" s="56"/>
      <c r="D90" s="16"/>
      <c r="H90" s="15"/>
    </row>
    <row r="91" spans="1:11" x14ac:dyDescent="0.2">
      <c r="H91" s="15"/>
    </row>
    <row r="92" spans="1:11" x14ac:dyDescent="0.2">
      <c r="B92" s="26"/>
    </row>
    <row r="93" spans="1:11" x14ac:dyDescent="0.2">
      <c r="B93" s="41"/>
      <c r="E93" s="15"/>
    </row>
    <row r="94" spans="1:11" hidden="1" x14ac:dyDescent="0.2">
      <c r="B94" s="41"/>
    </row>
    <row r="95" spans="1:11" hidden="1" x14ac:dyDescent="0.2">
      <c r="B95" s="57"/>
    </row>
    <row r="96" spans="1:11" hidden="1" x14ac:dyDescent="0.2"/>
    <row r="97" spans="1:9" x14ac:dyDescent="0.2">
      <c r="I97" s="4" t="s">
        <v>188</v>
      </c>
    </row>
    <row r="98" spans="1:9" x14ac:dyDescent="0.2">
      <c r="I98" s="4" t="s">
        <v>71</v>
      </c>
    </row>
    <row r="99" spans="1:9" x14ac:dyDescent="0.2">
      <c r="I99" s="6"/>
    </row>
    <row r="101" spans="1:9" x14ac:dyDescent="0.2">
      <c r="A101" s="7" t="str">
        <f>+A6</f>
        <v>NEWFOUNDLAND AND LABRADOR HYDRO</v>
      </c>
      <c r="B101" s="7"/>
      <c r="C101" s="7"/>
      <c r="D101" s="7"/>
      <c r="E101" s="7"/>
      <c r="F101" s="7"/>
      <c r="G101" s="7"/>
      <c r="H101" s="7"/>
      <c r="I101" s="7"/>
    </row>
    <row r="102" spans="1:9" x14ac:dyDescent="0.2">
      <c r="A102" s="7" t="s">
        <v>189</v>
      </c>
      <c r="B102" s="7"/>
      <c r="C102" s="7"/>
      <c r="D102" s="7"/>
      <c r="E102" s="7"/>
      <c r="F102" s="7"/>
      <c r="G102" s="7"/>
      <c r="H102" s="7"/>
      <c r="I102" s="7"/>
    </row>
    <row r="103" spans="1:9" x14ac:dyDescent="0.2">
      <c r="A103" s="7" t="s">
        <v>38</v>
      </c>
      <c r="B103" s="7"/>
      <c r="C103" s="7"/>
      <c r="D103" s="7"/>
      <c r="E103" s="7"/>
      <c r="F103" s="7"/>
      <c r="G103" s="7"/>
      <c r="H103" s="7"/>
      <c r="I103" s="7"/>
    </row>
    <row r="104" spans="1:9" x14ac:dyDescent="0.2">
      <c r="A104" s="7" t="s">
        <v>6</v>
      </c>
      <c r="B104" s="7"/>
      <c r="C104" s="7"/>
      <c r="D104" s="7"/>
      <c r="E104" s="7"/>
      <c r="F104" s="7"/>
      <c r="G104" s="7"/>
      <c r="H104" s="7"/>
      <c r="I104" s="7"/>
    </row>
    <row r="105" spans="1:9" s="1" customFormat="1" x14ac:dyDescent="0.2"/>
    <row r="106" spans="1:9" s="1" customFormat="1" x14ac:dyDescent="0.2">
      <c r="B106" s="1">
        <v>1</v>
      </c>
      <c r="C106" s="1">
        <v>2</v>
      </c>
      <c r="D106" s="1">
        <v>3</v>
      </c>
      <c r="E106" s="1">
        <v>4</v>
      </c>
      <c r="F106" s="1">
        <v>5</v>
      </c>
      <c r="G106" s="1">
        <v>6</v>
      </c>
      <c r="H106" s="1">
        <v>6</v>
      </c>
      <c r="I106" s="1">
        <v>7</v>
      </c>
    </row>
    <row r="107" spans="1:9" s="1" customFormat="1" x14ac:dyDescent="0.2"/>
    <row r="108" spans="1:9" x14ac:dyDescent="0.2">
      <c r="B108" s="1"/>
      <c r="C108" s="1"/>
      <c r="D108" s="9" t="s">
        <v>7</v>
      </c>
      <c r="E108" s="1"/>
      <c r="F108" s="1"/>
      <c r="H108" s="9" t="s">
        <v>8</v>
      </c>
      <c r="I108" s="1" t="s">
        <v>9</v>
      </c>
    </row>
    <row r="109" spans="1:9" x14ac:dyDescent="0.2">
      <c r="A109" s="1" t="s">
        <v>10</v>
      </c>
      <c r="B109" s="1"/>
      <c r="C109" s="1"/>
      <c r="D109" s="1" t="s">
        <v>11</v>
      </c>
      <c r="E109" s="1" t="s">
        <v>9</v>
      </c>
      <c r="F109" s="1"/>
      <c r="G109" s="9" t="s">
        <v>12</v>
      </c>
      <c r="H109" s="9" t="s">
        <v>13</v>
      </c>
      <c r="I109" s="1" t="s">
        <v>14</v>
      </c>
    </row>
    <row r="110" spans="1:9" x14ac:dyDescent="0.2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45</v>
      </c>
      <c r="F110" s="1" t="s">
        <v>20</v>
      </c>
      <c r="G110" s="1" t="s">
        <v>21</v>
      </c>
      <c r="H110" s="1" t="s">
        <v>18</v>
      </c>
      <c r="I110" s="1" t="s">
        <v>22</v>
      </c>
    </row>
    <row r="111" spans="1:9" x14ac:dyDescent="0.2">
      <c r="B111" s="1"/>
      <c r="C111" s="1"/>
      <c r="D111" s="1"/>
      <c r="E111" s="1"/>
      <c r="F111" s="1"/>
      <c r="H111" s="13" t="s">
        <v>25</v>
      </c>
      <c r="I111" s="11" t="s">
        <v>26</v>
      </c>
    </row>
    <row r="112" spans="1:9" x14ac:dyDescent="0.2">
      <c r="B112" s="1"/>
      <c r="C112" s="1" t="s">
        <v>27</v>
      </c>
      <c r="D112" s="1" t="s">
        <v>27</v>
      </c>
      <c r="E112" s="1" t="s">
        <v>27</v>
      </c>
      <c r="F112" s="1" t="s">
        <v>27</v>
      </c>
      <c r="G112" s="1" t="s">
        <v>27</v>
      </c>
      <c r="H112" s="1" t="s">
        <v>27</v>
      </c>
      <c r="I112" s="1"/>
    </row>
    <row r="115" spans="1:11" x14ac:dyDescent="0.2">
      <c r="B115" s="18" t="s">
        <v>38</v>
      </c>
    </row>
    <row r="116" spans="1:11" ht="15" x14ac:dyDescent="0.25">
      <c r="A116" s="1">
        <v>1</v>
      </c>
      <c r="B116" s="10" t="s">
        <v>72</v>
      </c>
      <c r="C116" s="52">
        <v>809510.05334059661</v>
      </c>
      <c r="D116" s="16">
        <v>7704844.263737564</v>
      </c>
      <c r="E116" s="16"/>
      <c r="F116" s="16">
        <f t="shared" ref="F116:F126" si="9">C116-D116</f>
        <v>-6895334.2103969678</v>
      </c>
      <c r="G116" s="16"/>
      <c r="H116" s="16">
        <f t="shared" ref="H116:H126" si="10">SUM(D116,F116)</f>
        <v>809510.05334059615</v>
      </c>
      <c r="I116" s="53">
        <f t="shared" ref="I116:I126" si="11">IF(D116&lt;&gt;0,C116/D116,0)</f>
        <v>0.10506507667526938</v>
      </c>
      <c r="K116" s="58" t="s">
        <v>73</v>
      </c>
    </row>
    <row r="117" spans="1:11" ht="15" x14ac:dyDescent="0.25">
      <c r="A117" s="1">
        <v>2</v>
      </c>
      <c r="B117" s="10" t="s">
        <v>74</v>
      </c>
      <c r="C117" s="52">
        <v>0</v>
      </c>
      <c r="D117" s="16">
        <v>55464.455893001636</v>
      </c>
      <c r="E117" s="16"/>
      <c r="F117" s="16">
        <f t="shared" si="9"/>
        <v>-55464.455893001636</v>
      </c>
      <c r="G117" s="16"/>
      <c r="H117" s="16">
        <f t="shared" si="10"/>
        <v>0</v>
      </c>
      <c r="I117" s="53">
        <f t="shared" si="11"/>
        <v>0</v>
      </c>
      <c r="K117" s="58" t="s">
        <v>75</v>
      </c>
    </row>
    <row r="118" spans="1:11" ht="15" x14ac:dyDescent="0.25">
      <c r="A118" s="1">
        <v>3</v>
      </c>
      <c r="B118" s="59" t="s">
        <v>76</v>
      </c>
      <c r="C118" s="52">
        <v>54842.660460796527</v>
      </c>
      <c r="D118" s="16">
        <v>367318.76345747465</v>
      </c>
      <c r="E118" s="16"/>
      <c r="F118" s="16">
        <f t="shared" si="9"/>
        <v>-312476.10299667809</v>
      </c>
      <c r="G118" s="16"/>
      <c r="H118" s="16">
        <f t="shared" si="10"/>
        <v>54842.660460796556</v>
      </c>
      <c r="I118" s="53">
        <f t="shared" si="11"/>
        <v>0.14930536067522668</v>
      </c>
      <c r="K118" s="58" t="s">
        <v>77</v>
      </c>
    </row>
    <row r="119" spans="1:11" ht="15" x14ac:dyDescent="0.25">
      <c r="A119" s="1">
        <v>4</v>
      </c>
      <c r="B119" s="2" t="s">
        <v>78</v>
      </c>
      <c r="C119" s="52">
        <v>285054.36288423219</v>
      </c>
      <c r="D119" s="52">
        <v>823424.74077321135</v>
      </c>
      <c r="E119" s="16"/>
      <c r="F119" s="16">
        <f t="shared" si="9"/>
        <v>-538370.37788897916</v>
      </c>
      <c r="G119" s="16"/>
      <c r="H119" s="16">
        <f t="shared" si="10"/>
        <v>285054.36288423219</v>
      </c>
      <c r="I119" s="53">
        <f t="shared" si="11"/>
        <v>0.3461814404757389</v>
      </c>
      <c r="K119" s="58" t="s">
        <v>79</v>
      </c>
    </row>
    <row r="120" spans="1:11" ht="15" x14ac:dyDescent="0.25">
      <c r="A120" s="1">
        <v>5</v>
      </c>
      <c r="B120" s="10" t="s">
        <v>80</v>
      </c>
      <c r="C120" s="52">
        <v>535299.34273159155</v>
      </c>
      <c r="D120" s="52">
        <v>1290296.0560981249</v>
      </c>
      <c r="E120" s="16"/>
      <c r="F120" s="16">
        <f t="shared" si="9"/>
        <v>-754996.7133665334</v>
      </c>
      <c r="G120" s="16"/>
      <c r="H120" s="16">
        <f t="shared" si="10"/>
        <v>535299.34273159155</v>
      </c>
      <c r="I120" s="53">
        <f t="shared" si="11"/>
        <v>0.4148655188099582</v>
      </c>
      <c r="K120" s="58" t="s">
        <v>81</v>
      </c>
    </row>
    <row r="121" spans="1:11" ht="15" x14ac:dyDescent="0.25">
      <c r="A121" s="1">
        <v>6</v>
      </c>
      <c r="B121" s="10" t="s">
        <v>82</v>
      </c>
      <c r="C121" s="52">
        <v>0</v>
      </c>
      <c r="D121" s="16">
        <v>0</v>
      </c>
      <c r="E121" s="16"/>
      <c r="F121" s="16">
        <f t="shared" si="9"/>
        <v>0</v>
      </c>
      <c r="G121" s="16"/>
      <c r="H121" s="16">
        <f t="shared" si="10"/>
        <v>0</v>
      </c>
      <c r="I121" s="53">
        <f t="shared" si="11"/>
        <v>0</v>
      </c>
      <c r="K121" s="58" t="s">
        <v>83</v>
      </c>
    </row>
    <row r="122" spans="1:11" ht="15" x14ac:dyDescent="0.25">
      <c r="A122" s="1">
        <v>7</v>
      </c>
      <c r="B122" s="2" t="s">
        <v>65</v>
      </c>
      <c r="C122" s="52">
        <v>0</v>
      </c>
      <c r="D122" s="16">
        <v>0</v>
      </c>
      <c r="E122" s="16"/>
      <c r="F122" s="16">
        <f t="shared" si="9"/>
        <v>0</v>
      </c>
      <c r="G122" s="16"/>
      <c r="H122" s="16">
        <f t="shared" si="10"/>
        <v>0</v>
      </c>
      <c r="I122" s="53">
        <f t="shared" si="11"/>
        <v>0</v>
      </c>
      <c r="K122" s="58" t="s">
        <v>84</v>
      </c>
    </row>
    <row r="123" spans="1:11" ht="15" hidden="1" x14ac:dyDescent="0.25">
      <c r="A123" s="1">
        <v>8</v>
      </c>
      <c r="B123" s="10" t="s">
        <v>85</v>
      </c>
      <c r="C123" s="52">
        <v>0</v>
      </c>
      <c r="D123" s="16">
        <v>0</v>
      </c>
      <c r="E123" s="16"/>
      <c r="F123" s="16">
        <f t="shared" si="9"/>
        <v>0</v>
      </c>
      <c r="G123" s="16"/>
      <c r="H123" s="16">
        <f t="shared" si="10"/>
        <v>0</v>
      </c>
      <c r="I123" s="53">
        <f t="shared" si="11"/>
        <v>0</v>
      </c>
      <c r="K123" s="58" t="s">
        <v>86</v>
      </c>
    </row>
    <row r="124" spans="1:11" ht="15" hidden="1" x14ac:dyDescent="0.25">
      <c r="A124" s="1">
        <v>9</v>
      </c>
      <c r="B124" s="10" t="s">
        <v>87</v>
      </c>
      <c r="C124" s="52">
        <v>0</v>
      </c>
      <c r="D124" s="16">
        <v>0</v>
      </c>
      <c r="E124" s="16"/>
      <c r="F124" s="16">
        <f t="shared" si="9"/>
        <v>0</v>
      </c>
      <c r="G124" s="16"/>
      <c r="H124" s="16">
        <f t="shared" si="10"/>
        <v>0</v>
      </c>
      <c r="I124" s="53">
        <f t="shared" si="11"/>
        <v>0</v>
      </c>
      <c r="K124" s="58" t="s">
        <v>88</v>
      </c>
    </row>
    <row r="125" spans="1:11" ht="15" x14ac:dyDescent="0.25">
      <c r="A125" s="1">
        <v>8</v>
      </c>
      <c r="B125" s="10" t="s">
        <v>67</v>
      </c>
      <c r="C125" s="52">
        <v>26858.520479999981</v>
      </c>
      <c r="D125" s="52">
        <v>163053.22773518122</v>
      </c>
      <c r="E125" s="16"/>
      <c r="F125" s="16">
        <f t="shared" si="9"/>
        <v>-136194.70725518125</v>
      </c>
      <c r="G125" s="16"/>
      <c r="H125" s="16">
        <f t="shared" si="10"/>
        <v>26858.520479999977</v>
      </c>
      <c r="I125" s="53">
        <f t="shared" si="11"/>
        <v>0.16472240907503879</v>
      </c>
      <c r="K125" s="58" t="s">
        <v>89</v>
      </c>
    </row>
    <row r="126" spans="1:11" ht="15" x14ac:dyDescent="0.25">
      <c r="A126" s="1">
        <v>9</v>
      </c>
      <c r="B126" s="59" t="s">
        <v>90</v>
      </c>
      <c r="C126" s="52">
        <v>6384</v>
      </c>
      <c r="D126" s="16">
        <v>0</v>
      </c>
      <c r="E126" s="16"/>
      <c r="F126" s="16">
        <f t="shared" si="9"/>
        <v>6384</v>
      </c>
      <c r="G126" s="16"/>
      <c r="H126" s="16">
        <f t="shared" si="10"/>
        <v>6384</v>
      </c>
      <c r="I126" s="53">
        <f t="shared" si="11"/>
        <v>0</v>
      </c>
      <c r="K126" s="58" t="s">
        <v>91</v>
      </c>
    </row>
    <row r="127" spans="1:11" x14ac:dyDescent="0.2">
      <c r="B127" s="10"/>
      <c r="C127" s="37"/>
      <c r="D127" s="37"/>
      <c r="E127" s="37"/>
      <c r="F127" s="43"/>
      <c r="H127" s="37"/>
      <c r="I127" s="54"/>
    </row>
    <row r="128" spans="1:11" ht="17.25" thickBot="1" x14ac:dyDescent="0.35">
      <c r="A128" s="1">
        <v>10</v>
      </c>
      <c r="B128" s="60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54"/>
    </row>
    <row r="135" spans="1:9" x14ac:dyDescent="0.2">
      <c r="I135" s="4" t="s">
        <v>188</v>
      </c>
    </row>
    <row r="136" spans="1:9" x14ac:dyDescent="0.2">
      <c r="I136" s="4" t="s">
        <v>93</v>
      </c>
    </row>
    <row r="137" spans="1:9" x14ac:dyDescent="0.2">
      <c r="I137" s="6"/>
    </row>
    <row r="139" spans="1:9" x14ac:dyDescent="0.2">
      <c r="A139" s="7" t="str">
        <f>+A6</f>
        <v>NEWFOUNDLAND AND LABRADOR HYDRO</v>
      </c>
      <c r="B139" s="7"/>
      <c r="C139" s="7"/>
      <c r="D139" s="7"/>
      <c r="E139" s="7"/>
      <c r="F139" s="7"/>
      <c r="G139" s="7"/>
      <c r="H139" s="7"/>
      <c r="I139" s="7"/>
    </row>
    <row r="140" spans="1:9" x14ac:dyDescent="0.2">
      <c r="A140" s="7" t="s">
        <v>189</v>
      </c>
      <c r="B140" s="7"/>
      <c r="C140" s="7"/>
      <c r="D140" s="7"/>
      <c r="E140" s="7"/>
      <c r="F140" s="7"/>
      <c r="G140" s="7"/>
      <c r="H140" s="7"/>
      <c r="I140" s="7"/>
    </row>
    <row r="141" spans="1:9" x14ac:dyDescent="0.2">
      <c r="A141" s="7" t="s">
        <v>39</v>
      </c>
      <c r="B141" s="7"/>
      <c r="C141" s="7"/>
      <c r="D141" s="7"/>
      <c r="E141" s="7"/>
      <c r="F141" s="7"/>
      <c r="G141" s="7"/>
      <c r="H141" s="7"/>
      <c r="I141" s="7"/>
    </row>
    <row r="142" spans="1:9" x14ac:dyDescent="0.2">
      <c r="A142" s="7" t="s">
        <v>6</v>
      </c>
      <c r="B142" s="7"/>
      <c r="C142" s="7"/>
      <c r="D142" s="7"/>
      <c r="E142" s="7"/>
      <c r="F142" s="7"/>
      <c r="G142" s="7"/>
      <c r="H142" s="7"/>
      <c r="I142" s="7"/>
    </row>
    <row r="143" spans="1:9" s="1" customFormat="1" x14ac:dyDescent="0.2"/>
    <row r="144" spans="1:9" s="1" customFormat="1" x14ac:dyDescent="0.2">
      <c r="B144" s="1">
        <v>1</v>
      </c>
      <c r="C144" s="1">
        <v>2</v>
      </c>
      <c r="D144" s="1">
        <v>3</v>
      </c>
      <c r="E144" s="1">
        <v>4</v>
      </c>
      <c r="F144" s="1">
        <v>5</v>
      </c>
      <c r="G144" s="1">
        <v>6</v>
      </c>
      <c r="H144" s="1">
        <v>6</v>
      </c>
      <c r="I144" s="1">
        <v>7</v>
      </c>
    </row>
    <row r="145" spans="1:11" s="1" customFormat="1" x14ac:dyDescent="0.2"/>
    <row r="146" spans="1:11" x14ac:dyDescent="0.2">
      <c r="B146" s="1"/>
      <c r="C146" s="1"/>
      <c r="D146" s="9" t="s">
        <v>7</v>
      </c>
      <c r="E146" s="1"/>
      <c r="F146" s="1"/>
      <c r="H146" s="9" t="s">
        <v>8</v>
      </c>
      <c r="I146" s="1" t="s">
        <v>9</v>
      </c>
    </row>
    <row r="147" spans="1:11" x14ac:dyDescent="0.2">
      <c r="A147" s="1" t="s">
        <v>10</v>
      </c>
      <c r="B147" s="1"/>
      <c r="C147" s="1"/>
      <c r="D147" s="1" t="s">
        <v>11</v>
      </c>
      <c r="E147" s="1" t="s">
        <v>9</v>
      </c>
      <c r="F147" s="1"/>
      <c r="G147" s="9" t="s">
        <v>12</v>
      </c>
      <c r="H147" s="9" t="s">
        <v>13</v>
      </c>
      <c r="I147" s="1" t="s">
        <v>14</v>
      </c>
    </row>
    <row r="148" spans="1:11" x14ac:dyDescent="0.2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45</v>
      </c>
      <c r="F148" s="1" t="s">
        <v>20</v>
      </c>
      <c r="G148" s="1" t="s">
        <v>21</v>
      </c>
      <c r="H148" s="1" t="s">
        <v>18</v>
      </c>
      <c r="I148" s="1" t="s">
        <v>22</v>
      </c>
    </row>
    <row r="149" spans="1:11" x14ac:dyDescent="0.2">
      <c r="B149" s="1"/>
      <c r="C149" s="1"/>
      <c r="D149" s="1"/>
      <c r="E149" s="1"/>
      <c r="F149" s="1"/>
      <c r="H149" s="13" t="s">
        <v>25</v>
      </c>
      <c r="I149" s="11" t="s">
        <v>26</v>
      </c>
    </row>
    <row r="150" spans="1:11" x14ac:dyDescent="0.2">
      <c r="B150" s="1"/>
      <c r="C150" s="1" t="s">
        <v>27</v>
      </c>
      <c r="D150" s="1" t="s">
        <v>27</v>
      </c>
      <c r="E150" s="1" t="s">
        <v>27</v>
      </c>
      <c r="F150" s="1" t="s">
        <v>27</v>
      </c>
      <c r="G150" s="1" t="s">
        <v>27</v>
      </c>
      <c r="H150" s="1" t="s">
        <v>27</v>
      </c>
      <c r="I150" s="1"/>
    </row>
    <row r="153" spans="1:11" x14ac:dyDescent="0.2">
      <c r="B153" s="18" t="s">
        <v>39</v>
      </c>
    </row>
    <row r="154" spans="1:11" ht="15" x14ac:dyDescent="0.25">
      <c r="A154" s="1">
        <v>1</v>
      </c>
      <c r="B154" s="10" t="s">
        <v>72</v>
      </c>
      <c r="C154" s="52">
        <v>4669502.3740669573</v>
      </c>
      <c r="D154" s="16">
        <v>25171515.047610119</v>
      </c>
      <c r="E154" s="16"/>
      <c r="F154" s="16">
        <f t="shared" ref="F154:F164" si="12">C154-D154</f>
        <v>-20502012.673543163</v>
      </c>
      <c r="G154" s="16"/>
      <c r="H154" s="16">
        <f t="shared" ref="H154:H164" si="13">SUM(D154,F154)</f>
        <v>4669502.3740669563</v>
      </c>
      <c r="I154" s="53">
        <f t="shared" ref="I154:I164" si="14">IF(D154&lt;&gt;0,C154/D154,0)</f>
        <v>0.18550740252364339</v>
      </c>
      <c r="K154" s="2" t="s">
        <v>94</v>
      </c>
    </row>
    <row r="155" spans="1:11" ht="15" x14ac:dyDescent="0.25">
      <c r="A155" s="1">
        <v>2</v>
      </c>
      <c r="B155" s="10" t="s">
        <v>74</v>
      </c>
      <c r="C155" s="52">
        <v>945103.9988196888</v>
      </c>
      <c r="D155" s="16">
        <v>894392.75602439465</v>
      </c>
      <c r="E155" s="16"/>
      <c r="F155" s="16">
        <f t="shared" si="12"/>
        <v>50711.242795294151</v>
      </c>
      <c r="G155" s="16"/>
      <c r="H155" s="16">
        <f t="shared" si="13"/>
        <v>945103.9988196888</v>
      </c>
      <c r="I155" s="53">
        <f t="shared" si="14"/>
        <v>1.0566990759414323</v>
      </c>
      <c r="K155" s="2" t="s">
        <v>95</v>
      </c>
    </row>
    <row r="156" spans="1:11" ht="15" x14ac:dyDescent="0.25">
      <c r="A156" s="1">
        <v>3</v>
      </c>
      <c r="B156" s="59" t="s">
        <v>76</v>
      </c>
      <c r="C156" s="52">
        <v>328741.89270779031</v>
      </c>
      <c r="D156" s="16">
        <v>1337649.2549823974</v>
      </c>
      <c r="E156" s="16"/>
      <c r="F156" s="16">
        <f t="shared" si="12"/>
        <v>-1008907.3622746072</v>
      </c>
      <c r="G156" s="16"/>
      <c r="H156" s="16">
        <f t="shared" si="13"/>
        <v>328741.89270779025</v>
      </c>
      <c r="I156" s="53">
        <f t="shared" si="14"/>
        <v>0.24576090592007718</v>
      </c>
      <c r="K156" s="2" t="s">
        <v>96</v>
      </c>
    </row>
    <row r="157" spans="1:11" ht="15" x14ac:dyDescent="0.25">
      <c r="A157" s="1">
        <v>4</v>
      </c>
      <c r="B157" s="2" t="s">
        <v>78</v>
      </c>
      <c r="C157" s="52">
        <v>1505529.9763934463</v>
      </c>
      <c r="D157" s="16">
        <v>3692362.2730602482</v>
      </c>
      <c r="E157" s="16"/>
      <c r="F157" s="16">
        <f t="shared" si="12"/>
        <v>-2186832.2966668019</v>
      </c>
      <c r="G157" s="16"/>
      <c r="H157" s="16">
        <f t="shared" si="13"/>
        <v>1505529.9763934463</v>
      </c>
      <c r="I157" s="53">
        <f t="shared" si="14"/>
        <v>0.40774167458537475</v>
      </c>
      <c r="K157" s="2" t="s">
        <v>97</v>
      </c>
    </row>
    <row r="158" spans="1:11" ht="15" x14ac:dyDescent="0.25">
      <c r="A158" s="1">
        <v>5</v>
      </c>
      <c r="B158" s="10" t="s">
        <v>80</v>
      </c>
      <c r="C158" s="52">
        <v>3760678.8175117802</v>
      </c>
      <c r="D158" s="16">
        <v>9555598.3239415344</v>
      </c>
      <c r="E158" s="16"/>
      <c r="F158" s="16">
        <f t="shared" si="12"/>
        <v>-5794919.5064297542</v>
      </c>
      <c r="G158" s="16"/>
      <c r="H158" s="16">
        <f t="shared" si="13"/>
        <v>3760678.8175117802</v>
      </c>
      <c r="I158" s="53">
        <f t="shared" si="14"/>
        <v>0.39355764966484685</v>
      </c>
      <c r="K158" s="2" t="s">
        <v>98</v>
      </c>
    </row>
    <row r="159" spans="1:11" ht="15" x14ac:dyDescent="0.25">
      <c r="A159" s="1">
        <v>6</v>
      </c>
      <c r="B159" s="10" t="s">
        <v>82</v>
      </c>
      <c r="C159" s="52">
        <v>364087.48779334419</v>
      </c>
      <c r="D159" s="16">
        <v>1830406.5511158232</v>
      </c>
      <c r="E159" s="16"/>
      <c r="F159" s="16">
        <f t="shared" si="12"/>
        <v>-1466319.0633224789</v>
      </c>
      <c r="G159" s="16"/>
      <c r="H159" s="16">
        <f t="shared" si="13"/>
        <v>364087.48779334431</v>
      </c>
      <c r="I159" s="53">
        <f t="shared" si="14"/>
        <v>0.19891072153964648</v>
      </c>
      <c r="K159" s="2" t="s">
        <v>99</v>
      </c>
    </row>
    <row r="160" spans="1:11" ht="15" x14ac:dyDescent="0.25">
      <c r="A160" s="1">
        <v>7</v>
      </c>
      <c r="B160" s="2" t="s">
        <v>65</v>
      </c>
      <c r="C160" s="52">
        <v>245159.76993788074</v>
      </c>
      <c r="D160" s="16">
        <v>1373674.8775542325</v>
      </c>
      <c r="E160" s="16"/>
      <c r="F160" s="16">
        <f t="shared" si="12"/>
        <v>-1128515.1076163517</v>
      </c>
      <c r="G160" s="16"/>
      <c r="H160" s="16">
        <f t="shared" si="13"/>
        <v>245159.7699378808</v>
      </c>
      <c r="I160" s="53">
        <f t="shared" si="14"/>
        <v>0.17847001058531178</v>
      </c>
      <c r="K160" s="2" t="s">
        <v>100</v>
      </c>
    </row>
    <row r="161" spans="1:11" ht="15" hidden="1" x14ac:dyDescent="0.25">
      <c r="A161" s="1">
        <v>8</v>
      </c>
      <c r="B161" s="10" t="s">
        <v>85</v>
      </c>
      <c r="C161" s="52">
        <v>0</v>
      </c>
      <c r="D161" s="16">
        <v>0</v>
      </c>
      <c r="E161" s="16"/>
      <c r="F161" s="16">
        <f t="shared" si="12"/>
        <v>0</v>
      </c>
      <c r="G161" s="16"/>
      <c r="H161" s="16">
        <f t="shared" si="13"/>
        <v>0</v>
      </c>
      <c r="I161" s="53">
        <f t="shared" si="14"/>
        <v>0</v>
      </c>
      <c r="K161" s="2" t="s">
        <v>101</v>
      </c>
    </row>
    <row r="162" spans="1:11" ht="15" hidden="1" x14ac:dyDescent="0.25">
      <c r="A162" s="1">
        <v>9</v>
      </c>
      <c r="B162" s="10" t="s">
        <v>87</v>
      </c>
      <c r="C162" s="52">
        <v>0</v>
      </c>
      <c r="D162" s="16">
        <v>0</v>
      </c>
      <c r="E162" s="16"/>
      <c r="F162" s="16">
        <f t="shared" si="12"/>
        <v>0</v>
      </c>
      <c r="G162" s="16"/>
      <c r="H162" s="16">
        <f t="shared" si="13"/>
        <v>0</v>
      </c>
      <c r="I162" s="53">
        <f t="shared" si="14"/>
        <v>0</v>
      </c>
      <c r="K162" s="2" t="s">
        <v>102</v>
      </c>
    </row>
    <row r="163" spans="1:11" ht="15" x14ac:dyDescent="0.25">
      <c r="A163" s="1">
        <v>8</v>
      </c>
      <c r="B163" s="10" t="s">
        <v>67</v>
      </c>
      <c r="C163" s="52">
        <v>144154.86624000021</v>
      </c>
      <c r="D163" s="16">
        <v>309889.10472647514</v>
      </c>
      <c r="E163" s="16"/>
      <c r="F163" s="16">
        <f t="shared" si="12"/>
        <v>-165734.23848647493</v>
      </c>
      <c r="G163" s="16"/>
      <c r="H163" s="16">
        <f t="shared" si="13"/>
        <v>144154.86624000021</v>
      </c>
      <c r="I163" s="53">
        <f t="shared" si="14"/>
        <v>0.46518210560270934</v>
      </c>
      <c r="K163" s="2" t="s">
        <v>103</v>
      </c>
    </row>
    <row r="164" spans="1:11" ht="15" x14ac:dyDescent="0.25">
      <c r="A164" s="1">
        <v>9</v>
      </c>
      <c r="B164" s="59" t="s">
        <v>90</v>
      </c>
      <c r="C164" s="52">
        <v>6384</v>
      </c>
      <c r="D164" s="16">
        <v>0</v>
      </c>
      <c r="E164" s="16"/>
      <c r="F164" s="16">
        <f t="shared" si="12"/>
        <v>6384</v>
      </c>
      <c r="G164" s="16"/>
      <c r="H164" s="16">
        <f t="shared" si="13"/>
        <v>6384</v>
      </c>
      <c r="I164" s="53">
        <f t="shared" si="14"/>
        <v>0</v>
      </c>
      <c r="K164" s="2" t="s">
        <v>104</v>
      </c>
    </row>
    <row r="165" spans="1:11" x14ac:dyDescent="0.2">
      <c r="B165" s="10"/>
      <c r="C165" s="37"/>
      <c r="D165" s="37"/>
      <c r="E165" s="37"/>
      <c r="F165" s="43"/>
      <c r="H165" s="37"/>
      <c r="I165" s="54"/>
    </row>
    <row r="166" spans="1:11" ht="17.25" thickBot="1" x14ac:dyDescent="0.35">
      <c r="A166" s="1">
        <v>10</v>
      </c>
      <c r="B166" s="60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11" ht="13.5" thickTop="1" x14ac:dyDescent="0.2"/>
    <row r="173" spans="1:11" x14ac:dyDescent="0.2">
      <c r="I173" s="4" t="s">
        <v>188</v>
      </c>
    </row>
    <row r="174" spans="1:11" x14ac:dyDescent="0.2">
      <c r="I174" s="4" t="s">
        <v>105</v>
      </c>
    </row>
    <row r="175" spans="1:11" x14ac:dyDescent="0.2">
      <c r="I175" s="6"/>
    </row>
    <row r="177" spans="1:11" x14ac:dyDescent="0.2">
      <c r="A177" s="7" t="str">
        <f>+A6</f>
        <v>NEWFOUNDLAND AND LABRADOR HYDRO</v>
      </c>
      <c r="B177" s="7"/>
      <c r="C177" s="7"/>
      <c r="D177" s="7"/>
      <c r="E177" s="7"/>
      <c r="F177" s="7"/>
      <c r="G177" s="7"/>
      <c r="H177" s="7"/>
      <c r="I177" s="7"/>
    </row>
    <row r="178" spans="1:11" x14ac:dyDescent="0.2">
      <c r="A178" s="7" t="s">
        <v>189</v>
      </c>
      <c r="B178" s="7"/>
      <c r="C178" s="7"/>
      <c r="D178" s="7"/>
      <c r="E178" s="7"/>
      <c r="F178" s="7"/>
      <c r="G178" s="7"/>
      <c r="H178" s="7"/>
      <c r="I178" s="7"/>
    </row>
    <row r="179" spans="1:11" x14ac:dyDescent="0.2">
      <c r="A179" s="7" t="s">
        <v>40</v>
      </c>
      <c r="B179" s="7"/>
      <c r="C179" s="7"/>
      <c r="D179" s="7"/>
      <c r="E179" s="7"/>
      <c r="F179" s="7"/>
      <c r="G179" s="7"/>
      <c r="H179" s="7"/>
      <c r="I179" s="7"/>
    </row>
    <row r="180" spans="1:11" x14ac:dyDescent="0.2">
      <c r="A180" s="7" t="s">
        <v>6</v>
      </c>
      <c r="B180" s="7"/>
      <c r="C180" s="7"/>
      <c r="D180" s="7"/>
      <c r="E180" s="7"/>
      <c r="F180" s="7"/>
      <c r="G180" s="7"/>
      <c r="H180" s="7"/>
      <c r="I180" s="7"/>
    </row>
    <row r="181" spans="1:11" s="1" customFormat="1" x14ac:dyDescent="0.2"/>
    <row r="182" spans="1:11" s="1" customFormat="1" x14ac:dyDescent="0.2">
      <c r="B182" s="1">
        <v>1</v>
      </c>
      <c r="C182" s="1">
        <v>2</v>
      </c>
      <c r="D182" s="1">
        <v>3</v>
      </c>
      <c r="E182" s="1">
        <v>4</v>
      </c>
      <c r="F182" s="1">
        <v>5</v>
      </c>
      <c r="G182" s="1">
        <v>6</v>
      </c>
      <c r="H182" s="1">
        <v>6</v>
      </c>
      <c r="I182" s="1">
        <v>7</v>
      </c>
    </row>
    <row r="183" spans="1:11" s="1" customFormat="1" x14ac:dyDescent="0.2"/>
    <row r="184" spans="1:11" x14ac:dyDescent="0.2">
      <c r="B184" s="1"/>
      <c r="C184" s="1"/>
      <c r="D184" s="9" t="s">
        <v>7</v>
      </c>
      <c r="E184" s="1"/>
      <c r="F184" s="1"/>
      <c r="H184" s="9" t="s">
        <v>8</v>
      </c>
      <c r="I184" s="1" t="s">
        <v>9</v>
      </c>
    </row>
    <row r="185" spans="1:11" x14ac:dyDescent="0.2">
      <c r="A185" s="1" t="s">
        <v>10</v>
      </c>
      <c r="B185" s="1"/>
      <c r="C185" s="1"/>
      <c r="D185" s="1" t="s">
        <v>11</v>
      </c>
      <c r="E185" s="1" t="s">
        <v>9</v>
      </c>
      <c r="F185" s="1"/>
      <c r="G185" s="9" t="s">
        <v>12</v>
      </c>
      <c r="H185" s="9" t="s">
        <v>13</v>
      </c>
      <c r="I185" s="1" t="s">
        <v>14</v>
      </c>
    </row>
    <row r="186" spans="1:11" ht="13.5" customHeight="1" x14ac:dyDescent="0.2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45</v>
      </c>
      <c r="F186" s="1" t="s">
        <v>20</v>
      </c>
      <c r="G186" s="1" t="s">
        <v>21</v>
      </c>
      <c r="H186" s="1" t="s">
        <v>18</v>
      </c>
      <c r="I186" s="1" t="s">
        <v>22</v>
      </c>
    </row>
    <row r="187" spans="1:11" ht="13.5" customHeight="1" x14ac:dyDescent="0.2">
      <c r="B187" s="1"/>
      <c r="C187" s="1"/>
      <c r="D187" s="1"/>
      <c r="E187" s="1"/>
      <c r="F187" s="1"/>
      <c r="H187" s="13" t="s">
        <v>25</v>
      </c>
      <c r="I187" s="11" t="s">
        <v>26</v>
      </c>
    </row>
    <row r="188" spans="1:11" ht="13.5" customHeight="1" x14ac:dyDescent="0.2">
      <c r="C188" s="1" t="s">
        <v>27</v>
      </c>
      <c r="D188" s="1" t="s">
        <v>27</v>
      </c>
      <c r="E188" s="1" t="s">
        <v>27</v>
      </c>
      <c r="F188" s="1" t="s">
        <v>27</v>
      </c>
      <c r="G188" s="1" t="s">
        <v>27</v>
      </c>
      <c r="H188" s="1" t="s">
        <v>27</v>
      </c>
    </row>
    <row r="190" spans="1:11" x14ac:dyDescent="0.2">
      <c r="B190" s="18" t="s">
        <v>40</v>
      </c>
    </row>
    <row r="191" spans="1:11" ht="15" x14ac:dyDescent="0.25">
      <c r="A191" s="1">
        <v>1</v>
      </c>
      <c r="B191" s="2" t="s">
        <v>53</v>
      </c>
      <c r="C191" s="52">
        <v>828511.29480396374</v>
      </c>
      <c r="D191" s="16">
        <v>2224303.689135131</v>
      </c>
      <c r="E191" s="16"/>
      <c r="F191" s="16">
        <f t="shared" ref="F191:F196" si="15">C191-D191</f>
        <v>-1395792.3943311672</v>
      </c>
      <c r="G191" s="16"/>
      <c r="H191" s="16">
        <f t="shared" ref="H191:H196" si="16">SUM(D191,F191)</f>
        <v>828511.29480396374</v>
      </c>
      <c r="I191" s="53">
        <f t="shared" ref="I191:I196" si="17">IF(D191&lt;&gt;0,C191/D191,0)</f>
        <v>0.37248119438497679</v>
      </c>
      <c r="K191" s="2" t="s">
        <v>106</v>
      </c>
    </row>
    <row r="192" spans="1:11" ht="15" x14ac:dyDescent="0.25">
      <c r="A192" s="1">
        <v>2</v>
      </c>
      <c r="B192" s="2" t="s">
        <v>55</v>
      </c>
      <c r="C192" s="52">
        <v>1782546.8304509185</v>
      </c>
      <c r="D192" s="16">
        <v>4421636.5928514004</v>
      </c>
      <c r="E192" s="16"/>
      <c r="F192" s="16">
        <f t="shared" si="15"/>
        <v>-2639089.7624004818</v>
      </c>
      <c r="G192" s="16"/>
      <c r="H192" s="16">
        <f t="shared" si="16"/>
        <v>1782546.8304509185</v>
      </c>
      <c r="I192" s="53">
        <f t="shared" si="17"/>
        <v>0.40314186682207631</v>
      </c>
      <c r="K192" s="2" t="s">
        <v>107</v>
      </c>
    </row>
    <row r="193" spans="1:11" ht="15" x14ac:dyDescent="0.25">
      <c r="A193" s="1">
        <v>3</v>
      </c>
      <c r="B193" s="10" t="s">
        <v>59</v>
      </c>
      <c r="C193" s="52">
        <v>1046117.9889364933</v>
      </c>
      <c r="D193" s="16">
        <v>2332949.6198429321</v>
      </c>
      <c r="E193" s="16"/>
      <c r="F193" s="16">
        <f t="shared" si="15"/>
        <v>-1286831.6309064389</v>
      </c>
      <c r="G193" s="16"/>
      <c r="H193" s="16">
        <f t="shared" si="16"/>
        <v>1046117.9889364932</v>
      </c>
      <c r="I193" s="53">
        <f t="shared" si="17"/>
        <v>0.44841002139039937</v>
      </c>
      <c r="K193" s="2" t="s">
        <v>108</v>
      </c>
    </row>
    <row r="194" spans="1:11" ht="15" x14ac:dyDescent="0.25">
      <c r="A194" s="1">
        <v>4</v>
      </c>
      <c r="B194" s="2" t="s">
        <v>61</v>
      </c>
      <c r="C194" s="52">
        <v>0</v>
      </c>
      <c r="D194" s="16">
        <v>0</v>
      </c>
      <c r="E194" s="16"/>
      <c r="F194" s="16">
        <f t="shared" si="15"/>
        <v>0</v>
      </c>
      <c r="G194" s="16"/>
      <c r="H194" s="16">
        <f t="shared" si="16"/>
        <v>0</v>
      </c>
      <c r="I194" s="53">
        <f t="shared" si="17"/>
        <v>0</v>
      </c>
      <c r="K194" s="2" t="s">
        <v>109</v>
      </c>
    </row>
    <row r="195" spans="1:11" ht="15" x14ac:dyDescent="0.25">
      <c r="A195" s="1">
        <v>5</v>
      </c>
      <c r="B195" s="2" t="s">
        <v>63</v>
      </c>
      <c r="C195" s="52">
        <v>354037.29560906265</v>
      </c>
      <c r="D195" s="16">
        <v>690869.19849230337</v>
      </c>
      <c r="E195" s="16"/>
      <c r="F195" s="16">
        <f t="shared" si="15"/>
        <v>-336831.90288324072</v>
      </c>
      <c r="G195" s="16"/>
      <c r="H195" s="16">
        <f t="shared" si="16"/>
        <v>354037.29560906265</v>
      </c>
      <c r="I195" s="53">
        <f t="shared" si="17"/>
        <v>0.51245199001733588</v>
      </c>
      <c r="K195" s="2" t="s">
        <v>110</v>
      </c>
    </row>
    <row r="196" spans="1:11" ht="15" x14ac:dyDescent="0.25">
      <c r="A196" s="1">
        <v>6</v>
      </c>
      <c r="B196" s="2" t="s">
        <v>67</v>
      </c>
      <c r="C196" s="52">
        <v>65923.096800000043</v>
      </c>
      <c r="D196" s="16">
        <v>88736.764789395194</v>
      </c>
      <c r="E196" s="63"/>
      <c r="F196" s="63">
        <f t="shared" si="15"/>
        <v>-22813.667989395151</v>
      </c>
      <c r="G196" s="16"/>
      <c r="H196" s="63">
        <f t="shared" si="16"/>
        <v>65923.096800000043</v>
      </c>
      <c r="I196" s="53">
        <f t="shared" si="17"/>
        <v>0.74290624586618259</v>
      </c>
      <c r="K196" s="2" t="s">
        <v>111</v>
      </c>
    </row>
    <row r="197" spans="1:11" x14ac:dyDescent="0.2">
      <c r="C197" s="37"/>
      <c r="D197" s="37"/>
      <c r="E197" s="37"/>
      <c r="F197" s="43"/>
      <c r="H197" s="37"/>
      <c r="I197" s="54"/>
    </row>
    <row r="198" spans="1:11" ht="13.5" thickBot="1" x14ac:dyDescent="0.25">
      <c r="A198" s="1">
        <v>7</v>
      </c>
      <c r="B198" s="18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>C198-D198</f>
        <v>-5681359.3585107233</v>
      </c>
      <c r="G198" s="61"/>
      <c r="H198" s="64">
        <f>SUM(H191:H196)</f>
        <v>4077136.5066004382</v>
      </c>
      <c r="I198" s="62">
        <f>IF(D198&lt;&gt;0,C198/D198,0)</f>
        <v>0.41780378482068403</v>
      </c>
    </row>
    <row r="199" spans="1:11" ht="13.5" thickTop="1" x14ac:dyDescent="0.2"/>
    <row r="205" spans="1:11" x14ac:dyDescent="0.2">
      <c r="I205" s="4" t="s">
        <v>188</v>
      </c>
    </row>
    <row r="206" spans="1:11" x14ac:dyDescent="0.2">
      <c r="I206" s="4" t="s">
        <v>113</v>
      </c>
    </row>
    <row r="207" spans="1:11" x14ac:dyDescent="0.2">
      <c r="I207" s="6"/>
    </row>
    <row r="208" spans="1:11" x14ac:dyDescent="0.2">
      <c r="A208" s="7" t="str">
        <f>+A6</f>
        <v>NEWFOUNDLAND AND LABRADOR HYDRO</v>
      </c>
      <c r="B208" s="7"/>
      <c r="C208" s="7"/>
      <c r="D208" s="7"/>
      <c r="E208" s="7"/>
      <c r="F208" s="7"/>
      <c r="G208" s="7"/>
      <c r="H208" s="7"/>
      <c r="I208" s="7"/>
    </row>
    <row r="209" spans="1:11" x14ac:dyDescent="0.2">
      <c r="A209" s="7" t="s">
        <v>189</v>
      </c>
      <c r="B209" s="7"/>
      <c r="C209" s="7"/>
      <c r="D209" s="7"/>
      <c r="E209" s="7"/>
      <c r="F209" s="7"/>
      <c r="G209" s="7"/>
      <c r="H209" s="7"/>
      <c r="I209" s="7"/>
    </row>
    <row r="210" spans="1:11" x14ac:dyDescent="0.2">
      <c r="A210" s="7" t="s">
        <v>114</v>
      </c>
      <c r="B210" s="7"/>
      <c r="C210" s="7"/>
      <c r="D210" s="7"/>
      <c r="E210" s="7"/>
      <c r="F210" s="7"/>
      <c r="G210" s="7"/>
      <c r="H210" s="7"/>
      <c r="I210" s="7"/>
    </row>
    <row r="211" spans="1:11" x14ac:dyDescent="0.2">
      <c r="A211" s="7" t="s">
        <v>6</v>
      </c>
      <c r="B211" s="7"/>
      <c r="C211" s="7"/>
      <c r="D211" s="7"/>
      <c r="E211" s="7"/>
      <c r="F211" s="7"/>
      <c r="G211" s="7"/>
      <c r="H211" s="7"/>
      <c r="I211" s="7"/>
    </row>
    <row r="212" spans="1:11" x14ac:dyDescent="0.2">
      <c r="B212" s="1">
        <v>1</v>
      </c>
      <c r="C212" s="1">
        <v>2</v>
      </c>
      <c r="D212" s="1">
        <v>3</v>
      </c>
      <c r="E212" s="1">
        <v>4</v>
      </c>
      <c r="F212" s="1">
        <v>5</v>
      </c>
      <c r="G212" s="1">
        <v>6</v>
      </c>
      <c r="H212" s="1">
        <v>6</v>
      </c>
      <c r="I212" s="1">
        <v>7</v>
      </c>
    </row>
    <row r="213" spans="1:11" x14ac:dyDescent="0.2">
      <c r="G213" s="1"/>
      <c r="H213" s="1"/>
      <c r="I213" s="1"/>
    </row>
    <row r="214" spans="1:11" x14ac:dyDescent="0.2">
      <c r="B214" s="1"/>
      <c r="C214" s="1"/>
      <c r="D214" s="9" t="s">
        <v>7</v>
      </c>
      <c r="E214" s="1"/>
      <c r="F214" s="1"/>
      <c r="H214" s="9" t="s">
        <v>8</v>
      </c>
      <c r="I214" s="1" t="s">
        <v>9</v>
      </c>
    </row>
    <row r="215" spans="1:11" x14ac:dyDescent="0.2">
      <c r="A215" s="1" t="s">
        <v>10</v>
      </c>
      <c r="B215" s="1"/>
      <c r="C215" s="1"/>
      <c r="D215" s="1" t="s">
        <v>11</v>
      </c>
      <c r="E215" s="1" t="s">
        <v>9</v>
      </c>
      <c r="F215" s="1" t="s">
        <v>20</v>
      </c>
      <c r="G215" s="9" t="s">
        <v>12</v>
      </c>
      <c r="H215" s="9" t="s">
        <v>13</v>
      </c>
      <c r="I215" s="1" t="s">
        <v>14</v>
      </c>
    </row>
    <row r="216" spans="1:11" x14ac:dyDescent="0.2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45</v>
      </c>
      <c r="F216" s="1" t="s">
        <v>46</v>
      </c>
      <c r="G216" s="1" t="s">
        <v>21</v>
      </c>
      <c r="H216" s="1" t="s">
        <v>18</v>
      </c>
      <c r="I216" s="1" t="s">
        <v>22</v>
      </c>
    </row>
    <row r="217" spans="1:11" ht="15" x14ac:dyDescent="0.25">
      <c r="B217" s="1"/>
      <c r="C217" s="65"/>
      <c r="D217" s="65"/>
      <c r="E217" s="65"/>
      <c r="F217" s="65"/>
      <c r="H217" s="13" t="s">
        <v>25</v>
      </c>
      <c r="I217" s="11" t="s">
        <v>26</v>
      </c>
    </row>
    <row r="218" spans="1:11" ht="15" x14ac:dyDescent="0.25">
      <c r="B218" s="1"/>
      <c r="C218" s="65" t="s">
        <v>27</v>
      </c>
      <c r="D218" s="65" t="s">
        <v>27</v>
      </c>
      <c r="E218" s="65" t="s">
        <v>27</v>
      </c>
      <c r="F218" s="65" t="s">
        <v>27</v>
      </c>
      <c r="G218" s="1" t="s">
        <v>27</v>
      </c>
      <c r="H218" s="1" t="s">
        <v>27</v>
      </c>
      <c r="I218" s="1"/>
    </row>
    <row r="219" spans="1:11" ht="15" x14ac:dyDescent="0.25">
      <c r="B219" s="18" t="s">
        <v>114</v>
      </c>
      <c r="C219" s="53"/>
      <c r="D219" s="53"/>
      <c r="E219" s="53"/>
      <c r="F219" s="53"/>
      <c r="H219" s="53"/>
    </row>
    <row r="220" spans="1:11" ht="15" x14ac:dyDescent="0.25">
      <c r="A220" s="1">
        <v>1</v>
      </c>
      <c r="B220" s="10" t="s">
        <v>115</v>
      </c>
      <c r="C220" s="66">
        <v>9171997.7694181111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>IF(H220&lt;&gt;0,C220/H220,0)</f>
        <v>0.99997796312253806</v>
      </c>
      <c r="J220" s="15"/>
      <c r="K220" s="15"/>
    </row>
    <row r="221" spans="1:11" ht="15" x14ac:dyDescent="0.25">
      <c r="A221" s="1">
        <v>2</v>
      </c>
      <c r="B221" s="10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>IF(H221&lt;&gt;0,C221/H221,0)</f>
        <v>0</v>
      </c>
    </row>
    <row r="222" spans="1:11" ht="15" x14ac:dyDescent="0.25">
      <c r="B222" s="10"/>
      <c r="C222" s="22"/>
      <c r="D222" s="16"/>
      <c r="E222" s="16"/>
      <c r="F222" s="22"/>
      <c r="H222" s="16"/>
      <c r="I222" s="54"/>
    </row>
    <row r="223" spans="1:11" x14ac:dyDescent="0.2">
      <c r="A223" s="1">
        <v>3</v>
      </c>
      <c r="B223" s="18" t="s">
        <v>51</v>
      </c>
      <c r="C223" s="32">
        <f>+C220+C221+C222</f>
        <v>9171997.7694181111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1" ht="15" x14ac:dyDescent="0.25">
      <c r="C224" s="22"/>
      <c r="D224" s="16"/>
      <c r="E224" s="16"/>
      <c r="F224" s="22"/>
      <c r="H224" s="16"/>
      <c r="I224" s="54"/>
    </row>
    <row r="225" spans="1:11" ht="15" x14ac:dyDescent="0.25">
      <c r="A225" s="1">
        <v>4</v>
      </c>
      <c r="B225" s="10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11" ht="15" x14ac:dyDescent="0.25">
      <c r="C226" s="68"/>
      <c r="D226" s="16"/>
      <c r="E226" s="16"/>
      <c r="F226" s="22"/>
      <c r="H226" s="16"/>
      <c r="I226" s="54"/>
    </row>
    <row r="227" spans="1:11" ht="15" x14ac:dyDescent="0.25">
      <c r="B227" s="18" t="s">
        <v>52</v>
      </c>
      <c r="C227" s="16"/>
      <c r="D227" s="16"/>
      <c r="E227" s="16"/>
      <c r="F227" s="22"/>
      <c r="H227" s="16"/>
    </row>
    <row r="228" spans="1:11" ht="15" x14ac:dyDescent="0.25">
      <c r="A228" s="1">
        <v>5</v>
      </c>
      <c r="B228" s="2" t="s">
        <v>117</v>
      </c>
      <c r="C228" s="52">
        <v>104600.66929263835</v>
      </c>
      <c r="D228" s="16">
        <v>206447.62225798349</v>
      </c>
      <c r="E228" s="16">
        <f t="shared" ref="E228:E234" si="18">-$E$249*(D228/$D$236)</f>
        <v>0</v>
      </c>
      <c r="F228" s="34">
        <f t="shared" ref="F228:F234" si="19">(D228/$D$236)*$F$29</f>
        <v>19464.13877616106</v>
      </c>
      <c r="H228" s="16">
        <f t="shared" ref="H228:H234" si="20">SUM(D228:F228)</f>
        <v>225911.76103414455</v>
      </c>
      <c r="I228" s="53">
        <f t="shared" ref="I228:I234" si="21">IF(H228&lt;&gt;0,C228/H228,0)</f>
        <v>0.46301559871789449</v>
      </c>
      <c r="K228" s="19" t="s">
        <v>118</v>
      </c>
    </row>
    <row r="229" spans="1:11" ht="15" x14ac:dyDescent="0.25">
      <c r="A229" s="1">
        <v>6</v>
      </c>
      <c r="B229" s="2" t="s">
        <v>119</v>
      </c>
      <c r="C229" s="52">
        <v>11621731.657853549</v>
      </c>
      <c r="D229" s="16">
        <v>12172687.442218101</v>
      </c>
      <c r="E229" s="16">
        <f t="shared" si="18"/>
        <v>0</v>
      </c>
      <c r="F229" s="22">
        <f t="shared" si="19"/>
        <v>1147656.1224720227</v>
      </c>
      <c r="H229" s="16">
        <f t="shared" si="20"/>
        <v>13320343.564690124</v>
      </c>
      <c r="I229" s="53">
        <f t="shared" si="21"/>
        <v>0.87247987271594896</v>
      </c>
      <c r="K229" s="19" t="s">
        <v>120</v>
      </c>
    </row>
    <row r="230" spans="1:11" ht="15" x14ac:dyDescent="0.25">
      <c r="A230" s="1">
        <v>7</v>
      </c>
      <c r="B230" s="2" t="s">
        <v>78</v>
      </c>
      <c r="C230" s="52">
        <v>297862.23854982306</v>
      </c>
      <c r="D230" s="16">
        <v>302668.04169709131</v>
      </c>
      <c r="E230" s="16">
        <f t="shared" si="18"/>
        <v>0</v>
      </c>
      <c r="F230" s="22">
        <f t="shared" si="19"/>
        <v>28535.919679129514</v>
      </c>
      <c r="H230" s="16">
        <f t="shared" si="20"/>
        <v>331203.9613762208</v>
      </c>
      <c r="I230" s="53">
        <f t="shared" si="21"/>
        <v>0.89933175108215491</v>
      </c>
      <c r="K230" s="19" t="s">
        <v>121</v>
      </c>
    </row>
    <row r="231" spans="1:11" ht="15" x14ac:dyDescent="0.25">
      <c r="A231" s="1">
        <v>8</v>
      </c>
      <c r="B231" s="2" t="s">
        <v>61</v>
      </c>
      <c r="C231" s="52">
        <v>2454187.9387333281</v>
      </c>
      <c r="D231" s="16">
        <v>1963428.7597446749</v>
      </c>
      <c r="E231" s="16">
        <f t="shared" si="18"/>
        <v>0</v>
      </c>
      <c r="F231" s="22">
        <f t="shared" si="19"/>
        <v>185114.50719940799</v>
      </c>
      <c r="H231" s="16">
        <f t="shared" si="20"/>
        <v>2148543.2669440829</v>
      </c>
      <c r="I231" s="53">
        <f t="shared" si="21"/>
        <v>1.142256698522981</v>
      </c>
      <c r="K231" s="19" t="s">
        <v>122</v>
      </c>
    </row>
    <row r="232" spans="1:11" ht="15" x14ac:dyDescent="0.25">
      <c r="A232" s="1">
        <v>9</v>
      </c>
      <c r="B232" s="2" t="s">
        <v>63</v>
      </c>
      <c r="C232" s="52">
        <v>4196071.8853856707</v>
      </c>
      <c r="D232" s="16">
        <v>2864081.8364553126</v>
      </c>
      <c r="E232" s="16">
        <f t="shared" si="18"/>
        <v>0</v>
      </c>
      <c r="F232" s="22">
        <f t="shared" si="19"/>
        <v>270029.20024617843</v>
      </c>
      <c r="H232" s="16">
        <f t="shared" si="20"/>
        <v>3134111.0367014911</v>
      </c>
      <c r="I232" s="53">
        <f t="shared" si="21"/>
        <v>1.3388395740445256</v>
      </c>
      <c r="K232" s="19" t="s">
        <v>123</v>
      </c>
    </row>
    <row r="233" spans="1:11" ht="15" x14ac:dyDescent="0.25">
      <c r="A233" s="1">
        <v>10</v>
      </c>
      <c r="B233" s="2" t="s">
        <v>65</v>
      </c>
      <c r="C233" s="52">
        <v>2863985.6473577758</v>
      </c>
      <c r="D233" s="16">
        <v>2090121.3207885535</v>
      </c>
      <c r="E233" s="16">
        <f t="shared" si="18"/>
        <v>0</v>
      </c>
      <c r="F233" s="22">
        <f t="shared" si="19"/>
        <v>197059.23953923493</v>
      </c>
      <c r="H233" s="16">
        <f t="shared" si="20"/>
        <v>2287180.5603277883</v>
      </c>
      <c r="I233" s="53">
        <f t="shared" si="21"/>
        <v>1.2521904466288933</v>
      </c>
      <c r="K233" s="19" t="s">
        <v>124</v>
      </c>
    </row>
    <row r="234" spans="1:11" ht="15" x14ac:dyDescent="0.25">
      <c r="A234" s="1">
        <v>11</v>
      </c>
      <c r="B234" s="2" t="s">
        <v>67</v>
      </c>
      <c r="C234" s="52">
        <v>392808</v>
      </c>
      <c r="D234" s="16">
        <v>439584.88334692374</v>
      </c>
      <c r="E234" s="16">
        <f t="shared" si="18"/>
        <v>0</v>
      </c>
      <c r="F234" s="22">
        <f t="shared" si="19"/>
        <v>41444.609919871444</v>
      </c>
      <c r="H234" s="16">
        <f t="shared" si="20"/>
        <v>481029.49326679518</v>
      </c>
      <c r="I234" s="53">
        <f t="shared" si="21"/>
        <v>0.8165985776305309</v>
      </c>
      <c r="K234" s="19" t="s">
        <v>125</v>
      </c>
    </row>
    <row r="235" spans="1:11" ht="15" x14ac:dyDescent="0.25">
      <c r="C235" s="63"/>
      <c r="D235" s="63"/>
      <c r="E235" s="63"/>
      <c r="F235" s="30"/>
      <c r="H235" s="63"/>
      <c r="I235" s="54"/>
    </row>
    <row r="236" spans="1:11" x14ac:dyDescent="0.2">
      <c r="A236" s="1">
        <v>12</v>
      </c>
      <c r="B236" s="18" t="s">
        <v>69</v>
      </c>
      <c r="C236" s="32">
        <f>SUM(C228:C234)</f>
        <v>21931248.037172787</v>
      </c>
      <c r="D236" s="32">
        <f>SUM(D228:D234)</f>
        <v>20039019.906508639</v>
      </c>
      <c r="E236" s="32">
        <f>SUM(E228:E234)</f>
        <v>0</v>
      </c>
      <c r="F236" s="32">
        <f>SUM(F228:F234)</f>
        <v>1889303.7378320058</v>
      </c>
      <c r="G236" s="32"/>
      <c r="H236" s="32">
        <f>SUM(D236:F236)</f>
        <v>21928323.644340646</v>
      </c>
      <c r="I236" s="33"/>
    </row>
    <row r="237" spans="1:11" ht="13.5" thickBot="1" x14ac:dyDescent="0.25">
      <c r="A237" s="1">
        <v>13</v>
      </c>
      <c r="B237" s="18" t="s">
        <v>126</v>
      </c>
      <c r="C237" s="35">
        <f>+C236+C225+C223</f>
        <v>31103245.8065909</v>
      </c>
      <c r="D237" s="35">
        <f>+D236+D225+D223</f>
        <v>29211219.802571915</v>
      </c>
      <c r="E237" s="35">
        <f>+E236+E225+E223</f>
        <v>0</v>
      </c>
      <c r="F237" s="35">
        <f>+F236+F225+F223</f>
        <v>1889303.7378320058</v>
      </c>
      <c r="G237" s="35"/>
      <c r="H237" s="35">
        <f>SUM(D237:F237)</f>
        <v>31100523.540403921</v>
      </c>
      <c r="I237" s="36"/>
    </row>
    <row r="238" spans="1:11" ht="13.5" thickTop="1" x14ac:dyDescent="0.2"/>
    <row r="239" spans="1:11" x14ac:dyDescent="0.2">
      <c r="B239" s="10" t="s">
        <v>127</v>
      </c>
    </row>
    <row r="240" spans="1:11" x14ac:dyDescent="0.2">
      <c r="B240" s="10" t="s">
        <v>128</v>
      </c>
      <c r="C240" s="15"/>
      <c r="D240" s="15"/>
      <c r="E240" s="15"/>
      <c r="F240" s="15"/>
      <c r="G240" s="15"/>
    </row>
    <row r="241" spans="1:8" x14ac:dyDescent="0.2">
      <c r="C241" s="15"/>
      <c r="D241" s="15"/>
      <c r="E241" s="15"/>
      <c r="F241" s="15"/>
      <c r="G241" s="15"/>
    </row>
    <row r="242" spans="1:8" x14ac:dyDescent="0.2">
      <c r="B242" s="26" t="s">
        <v>129</v>
      </c>
      <c r="C242" s="15"/>
      <c r="D242" s="15"/>
      <c r="E242" s="15"/>
      <c r="F242" s="15"/>
      <c r="G242" s="15"/>
    </row>
    <row r="243" spans="1:8" x14ac:dyDescent="0.2">
      <c r="B243" s="41" t="s">
        <v>130</v>
      </c>
      <c r="C243" s="15"/>
      <c r="E243" s="15">
        <f>+C225</f>
        <v>0</v>
      </c>
      <c r="F243" s="15"/>
      <c r="G243" s="15"/>
    </row>
    <row r="244" spans="1:8" x14ac:dyDescent="0.2">
      <c r="B244" s="41" t="s">
        <v>131</v>
      </c>
      <c r="C244" s="15"/>
      <c r="E244" s="15">
        <f>-D225</f>
        <v>0</v>
      </c>
      <c r="F244" s="15"/>
      <c r="G244" s="15"/>
    </row>
    <row r="245" spans="1:8" x14ac:dyDescent="0.2">
      <c r="B245" s="41" t="s">
        <v>132</v>
      </c>
      <c r="C245" s="15"/>
      <c r="E245" s="15">
        <v>0</v>
      </c>
      <c r="F245" s="15"/>
      <c r="G245" s="15"/>
    </row>
    <row r="246" spans="1:8" ht="13.5" thickBot="1" x14ac:dyDescent="0.25">
      <c r="B246" s="57" t="s">
        <v>133</v>
      </c>
      <c r="E246" s="69">
        <f>SUM(E243:E245)</f>
        <v>0</v>
      </c>
    </row>
    <row r="247" spans="1:8" ht="13.5" thickTop="1" x14ac:dyDescent="0.2">
      <c r="B247" s="57"/>
      <c r="E247" s="15"/>
    </row>
    <row r="248" spans="1:8" x14ac:dyDescent="0.2">
      <c r="B248" s="57" t="s">
        <v>134</v>
      </c>
      <c r="D248" s="70">
        <v>1</v>
      </c>
      <c r="E248" s="15">
        <f>+E246*D248</f>
        <v>0</v>
      </c>
    </row>
    <row r="249" spans="1:8" x14ac:dyDescent="0.2">
      <c r="B249" s="57" t="s">
        <v>135</v>
      </c>
      <c r="E249" s="15">
        <f>+E246-E248</f>
        <v>0</v>
      </c>
    </row>
    <row r="250" spans="1:8" ht="13.5" thickBot="1" x14ac:dyDescent="0.25">
      <c r="B250" s="57"/>
      <c r="E250" s="69">
        <f>SUM(E248:E249)</f>
        <v>0</v>
      </c>
    </row>
    <row r="251" spans="1:8" ht="13.5" thickTop="1" x14ac:dyDescent="0.2">
      <c r="H251" s="71" t="s">
        <v>185</v>
      </c>
    </row>
    <row r="252" spans="1:8" x14ac:dyDescent="0.2">
      <c r="G252" s="71"/>
      <c r="H252" s="71" t="s">
        <v>2</v>
      </c>
    </row>
    <row r="253" spans="1:8" x14ac:dyDescent="0.2">
      <c r="G253" s="71"/>
    </row>
    <row r="255" spans="1:8" x14ac:dyDescent="0.2">
      <c r="A255" s="7" t="str">
        <f>+A6</f>
        <v>NEWFOUNDLAND AND LABRADOR HYDRO</v>
      </c>
      <c r="B255" s="7"/>
      <c r="C255" s="7"/>
      <c r="D255" s="7"/>
      <c r="E255" s="7"/>
      <c r="F255" s="7"/>
      <c r="G255" s="7"/>
      <c r="H255" s="7"/>
    </row>
    <row r="256" spans="1:8" x14ac:dyDescent="0.2">
      <c r="A256" s="7" t="s">
        <v>189</v>
      </c>
      <c r="B256" s="7"/>
      <c r="C256" s="7"/>
      <c r="D256" s="7"/>
      <c r="E256" s="7"/>
      <c r="F256" s="7"/>
      <c r="G256" s="7"/>
      <c r="H256" s="7"/>
    </row>
    <row r="257" spans="1:10" x14ac:dyDescent="0.2">
      <c r="A257" s="7" t="s">
        <v>5</v>
      </c>
      <c r="B257" s="7"/>
      <c r="C257" s="7"/>
      <c r="D257" s="7"/>
      <c r="E257" s="7"/>
      <c r="F257" s="7"/>
      <c r="G257" s="7"/>
      <c r="H257" s="7"/>
    </row>
    <row r="258" spans="1:10" x14ac:dyDescent="0.2">
      <c r="A258" s="7" t="s">
        <v>137</v>
      </c>
      <c r="B258" s="7"/>
      <c r="C258" s="7"/>
      <c r="D258" s="7"/>
      <c r="E258" s="7"/>
      <c r="F258" s="7"/>
      <c r="G258" s="7"/>
      <c r="H258" s="7"/>
    </row>
    <row r="259" spans="1:10" x14ac:dyDescent="0.2">
      <c r="B259" s="42"/>
      <c r="C259" s="42"/>
      <c r="D259" s="42"/>
      <c r="E259" s="42"/>
      <c r="F259" s="42"/>
      <c r="G259" s="42"/>
    </row>
    <row r="260" spans="1:10" s="1" customFormat="1" x14ac:dyDescent="0.2">
      <c r="B260" s="1">
        <v>1</v>
      </c>
      <c r="C260" s="1">
        <v>2</v>
      </c>
      <c r="F260" s="1">
        <v>3</v>
      </c>
      <c r="H260" s="1">
        <v>4</v>
      </c>
      <c r="I260" s="1">
        <v>5</v>
      </c>
      <c r="J260" s="1">
        <v>6</v>
      </c>
    </row>
    <row r="261" spans="1:10" s="1" customFormat="1" x14ac:dyDescent="0.2"/>
    <row r="262" spans="1:10" s="1" customFormat="1" ht="38.25" x14ac:dyDescent="0.2">
      <c r="C262" s="72" t="s">
        <v>138</v>
      </c>
      <c r="F262" s="73"/>
      <c r="H262" s="73"/>
      <c r="I262" s="73"/>
    </row>
    <row r="263" spans="1:10" x14ac:dyDescent="0.2">
      <c r="A263" s="1" t="s">
        <v>10</v>
      </c>
      <c r="B263" s="1"/>
      <c r="C263" s="1" t="s">
        <v>139</v>
      </c>
      <c r="D263" s="11" t="s">
        <v>140</v>
      </c>
      <c r="E263" s="1" t="s">
        <v>193</v>
      </c>
      <c r="F263" s="1"/>
      <c r="H263" s="1"/>
      <c r="I263" s="1"/>
      <c r="J263" s="1"/>
    </row>
    <row r="264" spans="1:10" x14ac:dyDescent="0.2">
      <c r="A264" s="1" t="s">
        <v>15</v>
      </c>
      <c r="B264" s="1" t="s">
        <v>16</v>
      </c>
      <c r="C264" s="1" t="s">
        <v>141</v>
      </c>
      <c r="D264" s="1" t="s">
        <v>142</v>
      </c>
      <c r="E264" s="1" t="s">
        <v>141</v>
      </c>
      <c r="F264" s="1" t="s">
        <v>23</v>
      </c>
      <c r="H264" s="1" t="s">
        <v>24</v>
      </c>
      <c r="I264" s="1" t="s">
        <v>143</v>
      </c>
      <c r="J264" s="1" t="s">
        <v>144</v>
      </c>
    </row>
    <row r="265" spans="1:10" x14ac:dyDescent="0.2">
      <c r="B265" s="1"/>
      <c r="C265" s="1" t="s">
        <v>27</v>
      </c>
      <c r="D265" s="1" t="s">
        <v>27</v>
      </c>
      <c r="E265" s="1" t="s">
        <v>27</v>
      </c>
      <c r="F265" s="1" t="s">
        <v>27</v>
      </c>
      <c r="H265" s="1" t="s">
        <v>27</v>
      </c>
      <c r="I265" s="1" t="s">
        <v>27</v>
      </c>
      <c r="J265" s="1"/>
    </row>
    <row r="266" spans="1:10" x14ac:dyDescent="0.2">
      <c r="B266" s="1"/>
      <c r="C266" s="1"/>
      <c r="F266" s="1"/>
      <c r="H266" s="1"/>
      <c r="I266" s="1"/>
      <c r="J266" s="1"/>
    </row>
    <row r="267" spans="1:10" x14ac:dyDescent="0.2">
      <c r="B267" s="21" t="s">
        <v>145</v>
      </c>
      <c r="C267" s="1"/>
      <c r="F267" s="1"/>
      <c r="H267" s="1"/>
      <c r="I267" s="1"/>
      <c r="J267" s="1"/>
    </row>
    <row r="268" spans="1:10" ht="15" x14ac:dyDescent="0.25">
      <c r="A268" s="1">
        <v>1</v>
      </c>
      <c r="B268" s="26" t="s">
        <v>146</v>
      </c>
      <c r="C268" s="15">
        <f>SUM(F268:I268)</f>
        <v>1009624140.6639924</v>
      </c>
      <c r="D268" s="15"/>
      <c r="E268" s="15">
        <f>SUM(C268:D268)</f>
        <v>1009624140.6639924</v>
      </c>
      <c r="F268" s="16">
        <v>565424999.57423449</v>
      </c>
      <c r="H268" s="16">
        <v>441457478.85347712</v>
      </c>
      <c r="I268" s="16">
        <v>2741662.2362807542</v>
      </c>
      <c r="J268" s="2" t="s">
        <v>187</v>
      </c>
    </row>
    <row r="269" spans="1:10" ht="15" x14ac:dyDescent="0.25">
      <c r="A269" s="1">
        <v>2</v>
      </c>
      <c r="B269" s="2" t="s">
        <v>148</v>
      </c>
      <c r="C269" s="15">
        <f>SUM(F269:I269)</f>
        <v>20039019.906508639</v>
      </c>
      <c r="D269" s="15"/>
      <c r="E269" s="15">
        <f>SUM(C269:D269)</f>
        <v>20039019.906508639</v>
      </c>
      <c r="F269" s="15">
        <v>12775025.529698385</v>
      </c>
      <c r="H269" s="16">
        <v>1088077.3977040008</v>
      </c>
      <c r="I269" s="16">
        <v>6175916.9791062539</v>
      </c>
      <c r="J269" s="26" t="s">
        <v>186</v>
      </c>
    </row>
    <row r="270" spans="1:10" x14ac:dyDescent="0.2">
      <c r="C270" s="15"/>
      <c r="D270" s="15"/>
      <c r="E270" s="15"/>
      <c r="F270" s="15"/>
      <c r="H270" s="15"/>
      <c r="I270" s="15"/>
    </row>
    <row r="271" spans="1:10" ht="13.5" thickBot="1" x14ac:dyDescent="0.25">
      <c r="A271" s="1">
        <v>3</v>
      </c>
      <c r="B271" s="18" t="s">
        <v>150</v>
      </c>
      <c r="C271" s="74">
        <f>SUM(C268:C269)</f>
        <v>1029663160.5705011</v>
      </c>
      <c r="D271" s="74"/>
      <c r="E271" s="74">
        <f>SUM(E268:E269)</f>
        <v>1029663160.5705011</v>
      </c>
      <c r="F271" s="74">
        <f>SUM(F268:F269)</f>
        <v>578200025.10393286</v>
      </c>
      <c r="H271" s="74">
        <f>SUM(H268:H269)</f>
        <v>442545556.25118113</v>
      </c>
      <c r="I271" s="74">
        <f>SUM(I268:I269)</f>
        <v>8917579.2153870091</v>
      </c>
    </row>
    <row r="272" spans="1:10" ht="15.75" thickTop="1" x14ac:dyDescent="0.25">
      <c r="A272" s="7"/>
      <c r="H272" s="16"/>
      <c r="I272" s="16"/>
    </row>
    <row r="273" spans="1:10" ht="15" x14ac:dyDescent="0.25">
      <c r="A273" s="1">
        <v>4</v>
      </c>
      <c r="B273" s="2" t="s">
        <v>151</v>
      </c>
      <c r="C273" s="15">
        <f>-1*F38</f>
        <v>97077924.322133109</v>
      </c>
      <c r="D273" s="15">
        <v>0</v>
      </c>
      <c r="E273" s="15">
        <f>SUM(C273:D273)</f>
        <v>97077924.322133109</v>
      </c>
      <c r="F273" s="15">
        <f>E273-SUM(H273:I273)</f>
        <v>54513418.008463174</v>
      </c>
      <c r="H273" s="16">
        <f>H$271/$C$271*$E$273</f>
        <v>41723745.846209571</v>
      </c>
      <c r="I273" s="16">
        <f>I$271/$C$271*$E$273</f>
        <v>840760.46746036096</v>
      </c>
      <c r="J273" s="59" t="s">
        <v>152</v>
      </c>
    </row>
    <row r="275" spans="1:10" x14ac:dyDescent="0.2">
      <c r="D275" s="5"/>
      <c r="E275" s="5"/>
      <c r="F275" s="5"/>
    </row>
    <row r="276" spans="1:10" x14ac:dyDescent="0.2">
      <c r="B276" s="10" t="s">
        <v>153</v>
      </c>
    </row>
    <row r="277" spans="1:10" x14ac:dyDescent="0.2">
      <c r="B277" s="26"/>
      <c r="D277" s="37"/>
      <c r="E277" s="37"/>
      <c r="F277" s="37"/>
      <c r="G277" s="57"/>
    </row>
    <row r="278" spans="1:10" x14ac:dyDescent="0.2">
      <c r="B278" s="18"/>
      <c r="C278" s="18"/>
      <c r="D278" s="75"/>
      <c r="E278" s="75"/>
      <c r="F278" s="75"/>
    </row>
    <row r="281" spans="1:10" x14ac:dyDescent="0.2">
      <c r="D281" s="37"/>
      <c r="E281" s="37"/>
      <c r="F281" s="37"/>
      <c r="G281" s="57"/>
    </row>
    <row r="282" spans="1:10" x14ac:dyDescent="0.2">
      <c r="B282" s="18"/>
      <c r="C282" s="18"/>
      <c r="D282" s="75"/>
      <c r="E282" s="75"/>
      <c r="F282" s="75"/>
    </row>
    <row r="283" spans="1:10" x14ac:dyDescent="0.2">
      <c r="B283" s="18"/>
      <c r="C283" s="18"/>
      <c r="D283" s="75"/>
      <c r="E283" s="75"/>
      <c r="F283" s="75"/>
    </row>
    <row r="285" spans="1:10" ht="15" x14ac:dyDescent="0.25">
      <c r="D285" s="76"/>
      <c r="E285" s="76"/>
      <c r="F285" s="76"/>
      <c r="G285" s="26"/>
    </row>
    <row r="286" spans="1:10" x14ac:dyDescent="0.2">
      <c r="D286" s="4"/>
      <c r="E286" s="4"/>
      <c r="F286" s="4"/>
    </row>
    <row r="288" spans="1:10" x14ac:dyDescent="0.2">
      <c r="B288" s="2" t="s">
        <v>154</v>
      </c>
    </row>
    <row r="289" spans="1:8" x14ac:dyDescent="0.2">
      <c r="B289" s="2" t="s">
        <v>155</v>
      </c>
    </row>
    <row r="291" spans="1:8" x14ac:dyDescent="0.2">
      <c r="B291" s="2" t="s">
        <v>156</v>
      </c>
    </row>
    <row r="292" spans="1:8" ht="15" x14ac:dyDescent="0.25">
      <c r="B292" s="2" t="s">
        <v>157</v>
      </c>
      <c r="D292" s="77">
        <v>534.20751031450493</v>
      </c>
      <c r="E292" s="2" t="s">
        <v>158</v>
      </c>
    </row>
    <row r="293" spans="1:8" ht="15" x14ac:dyDescent="0.25">
      <c r="B293" s="2" t="s">
        <v>159</v>
      </c>
      <c r="D293" s="77">
        <v>507.34482936963519</v>
      </c>
    </row>
    <row r="294" spans="1:8" x14ac:dyDescent="0.2">
      <c r="H294" s="71" t="s">
        <v>185</v>
      </c>
    </row>
    <row r="295" spans="1:8" x14ac:dyDescent="0.2">
      <c r="G295" s="71"/>
      <c r="H295" s="78" t="s">
        <v>3</v>
      </c>
    </row>
    <row r="296" spans="1:8" x14ac:dyDescent="0.2">
      <c r="G296" s="71"/>
    </row>
    <row r="298" spans="1:8" x14ac:dyDescent="0.2">
      <c r="A298" s="7" t="str">
        <f>+A6</f>
        <v>NEWFOUNDLAND AND LABRADOR HYDRO</v>
      </c>
      <c r="B298" s="7"/>
      <c r="C298" s="7"/>
      <c r="D298" s="7"/>
      <c r="E298" s="7"/>
      <c r="F298" s="7"/>
      <c r="G298" s="7"/>
      <c r="H298" s="7"/>
    </row>
    <row r="299" spans="1:8" x14ac:dyDescent="0.2">
      <c r="A299" s="7" t="s">
        <v>189</v>
      </c>
      <c r="B299" s="7"/>
      <c r="C299" s="7"/>
      <c r="D299" s="7"/>
      <c r="E299" s="7"/>
      <c r="F299" s="7"/>
      <c r="G299" s="7"/>
      <c r="H299" s="7"/>
    </row>
    <row r="300" spans="1:8" x14ac:dyDescent="0.2">
      <c r="A300" s="7" t="s">
        <v>5</v>
      </c>
      <c r="B300" s="7"/>
      <c r="C300" s="7"/>
      <c r="D300" s="7"/>
      <c r="E300" s="7"/>
      <c r="F300" s="7"/>
      <c r="G300" s="7"/>
      <c r="H300" s="7"/>
    </row>
    <row r="301" spans="1:8" x14ac:dyDescent="0.2">
      <c r="A301" s="7" t="s">
        <v>137</v>
      </c>
      <c r="B301" s="7"/>
      <c r="C301" s="7"/>
      <c r="D301" s="7"/>
      <c r="E301" s="7"/>
      <c r="F301" s="7"/>
      <c r="G301" s="7"/>
      <c r="H301" s="7"/>
    </row>
    <row r="302" spans="1:8" x14ac:dyDescent="0.2">
      <c r="B302" s="42"/>
      <c r="C302" s="42"/>
      <c r="D302" s="42"/>
      <c r="E302" s="42"/>
      <c r="F302" s="42"/>
    </row>
    <row r="303" spans="1:8" x14ac:dyDescent="0.2">
      <c r="A303" s="1" t="s">
        <v>10</v>
      </c>
      <c r="B303" s="1">
        <v>1</v>
      </c>
      <c r="C303" s="1">
        <v>2</v>
      </c>
      <c r="D303" s="1"/>
      <c r="E303" s="1"/>
      <c r="F303" s="1"/>
      <c r="G303" s="1"/>
    </row>
    <row r="304" spans="1:8" x14ac:dyDescent="0.2">
      <c r="A304" s="1" t="s">
        <v>15</v>
      </c>
    </row>
    <row r="305" spans="1:7" x14ac:dyDescent="0.2">
      <c r="B305" s="1"/>
      <c r="C305" s="1" t="s">
        <v>160</v>
      </c>
      <c r="D305" s="12"/>
      <c r="E305" s="12"/>
      <c r="F305" s="12"/>
      <c r="G305" s="1"/>
    </row>
    <row r="306" spans="1:7" x14ac:dyDescent="0.2">
      <c r="B306" s="1"/>
      <c r="C306" s="11" t="s">
        <v>161</v>
      </c>
      <c r="D306" s="1" t="s">
        <v>162</v>
      </c>
      <c r="E306" s="1" t="s">
        <v>163</v>
      </c>
      <c r="F306" s="1"/>
      <c r="G306" s="1"/>
    </row>
    <row r="307" spans="1:7" x14ac:dyDescent="0.2">
      <c r="B307" s="1"/>
      <c r="C307" s="79" t="s">
        <v>172</v>
      </c>
      <c r="D307" s="79" t="s">
        <v>164</v>
      </c>
      <c r="E307" s="79" t="s">
        <v>165</v>
      </c>
      <c r="F307" s="1"/>
      <c r="G307" s="1"/>
    </row>
    <row r="308" spans="1:7" x14ac:dyDescent="0.2">
      <c r="B308" s="1"/>
      <c r="C308" s="1" t="s">
        <v>27</v>
      </c>
      <c r="D308" s="1" t="s">
        <v>27</v>
      </c>
      <c r="E308" s="1" t="s">
        <v>27</v>
      </c>
      <c r="F308" s="1"/>
      <c r="G308" s="1"/>
    </row>
    <row r="310" spans="1:7" x14ac:dyDescent="0.2">
      <c r="B310" s="2" t="s">
        <v>166</v>
      </c>
    </row>
    <row r="312" spans="1:7" ht="15" x14ac:dyDescent="0.25">
      <c r="A312" s="1">
        <v>1</v>
      </c>
      <c r="B312" s="2" t="s">
        <v>167</v>
      </c>
      <c r="C312" s="15">
        <f>C273</f>
        <v>97077924.322133109</v>
      </c>
      <c r="D312" s="63"/>
      <c r="E312" s="63"/>
      <c r="F312" s="63"/>
      <c r="G312" s="80"/>
    </row>
    <row r="313" spans="1:7" ht="15" hidden="1" x14ac:dyDescent="0.25">
      <c r="A313" s="1">
        <v>2</v>
      </c>
      <c r="B313" s="2" t="s">
        <v>168</v>
      </c>
      <c r="C313" s="15">
        <f>D273</f>
        <v>0</v>
      </c>
      <c r="D313" s="63"/>
      <c r="E313" s="63"/>
      <c r="F313" s="63"/>
      <c r="G313" s="80"/>
    </row>
    <row r="314" spans="1:7" ht="15" x14ac:dyDescent="0.25">
      <c r="C314" s="15"/>
      <c r="D314" s="63"/>
      <c r="E314" s="63"/>
      <c r="F314" s="63"/>
    </row>
    <row r="315" spans="1:7" ht="13.5" thickBot="1" x14ac:dyDescent="0.25">
      <c r="A315" s="1">
        <v>2</v>
      </c>
      <c r="B315" s="18" t="s">
        <v>169</v>
      </c>
      <c r="C315" s="74">
        <f>SUM(C312:C313)</f>
        <v>97077924.322133109</v>
      </c>
      <c r="D315" s="74">
        <f>E268/E271*E273</f>
        <v>95188620.584301099</v>
      </c>
      <c r="E315" s="74">
        <f>E269/E271*E273</f>
        <v>1889303.7378320058</v>
      </c>
      <c r="F315" s="47"/>
    </row>
    <row r="316" spans="1:7" ht="13.5" thickTop="1" x14ac:dyDescent="0.2"/>
    <row r="317" spans="1:7" x14ac:dyDescent="0.2">
      <c r="B317" s="2" t="s">
        <v>170</v>
      </c>
    </row>
    <row r="318" spans="1:7" x14ac:dyDescent="0.2">
      <c r="C318" s="79" t="s">
        <v>171</v>
      </c>
      <c r="D318" s="81" t="s">
        <v>172</v>
      </c>
      <c r="E318" s="79" t="s">
        <v>173</v>
      </c>
    </row>
    <row r="319" spans="1:7" x14ac:dyDescent="0.2">
      <c r="B319" s="18" t="s">
        <v>174</v>
      </c>
    </row>
    <row r="320" spans="1:7" ht="15" x14ac:dyDescent="0.25">
      <c r="A320" s="1">
        <v>3</v>
      </c>
      <c r="B320" s="26" t="s">
        <v>175</v>
      </c>
      <c r="C320" s="45">
        <f>C268/SUM($C$268:$C$268)*$D$315</f>
        <v>95188620.584301099</v>
      </c>
      <c r="D320" s="15">
        <f>SUM(F268:I268)</f>
        <v>1009624140.6639924</v>
      </c>
      <c r="E320" s="82">
        <f>+C320/C326</f>
        <v>0.98053827632775969</v>
      </c>
    </row>
    <row r="321" spans="1:5" hidden="1" x14ac:dyDescent="0.2">
      <c r="A321" s="1">
        <v>4</v>
      </c>
      <c r="B321" s="26" t="s">
        <v>176</v>
      </c>
      <c r="C321" s="45">
        <f>SUM(C320:C320)</f>
        <v>95188620.584301099</v>
      </c>
      <c r="E321" s="83"/>
    </row>
    <row r="322" spans="1:5" x14ac:dyDescent="0.2">
      <c r="B322" s="26"/>
      <c r="C322" s="15"/>
      <c r="E322" s="83"/>
    </row>
    <row r="323" spans="1:5" x14ac:dyDescent="0.2">
      <c r="B323" s="18" t="s">
        <v>177</v>
      </c>
      <c r="E323" s="83"/>
    </row>
    <row r="324" spans="1:5" ht="15" x14ac:dyDescent="0.25">
      <c r="A324" s="1">
        <v>4</v>
      </c>
      <c r="B324" s="2" t="s">
        <v>178</v>
      </c>
      <c r="C324" s="45">
        <f>C269/SUM($C$269:$C$269)*$E$315</f>
        <v>1889303.7378320058</v>
      </c>
      <c r="D324" s="15">
        <f>SUM(F269:I269)</f>
        <v>20039019.906508639</v>
      </c>
      <c r="E324" s="82">
        <f>+C324/C326</f>
        <v>1.9461723672240253E-2</v>
      </c>
    </row>
    <row r="325" spans="1:5" hidden="1" x14ac:dyDescent="0.2">
      <c r="A325" s="1">
        <v>5</v>
      </c>
      <c r="B325" s="2" t="s">
        <v>179</v>
      </c>
      <c r="C325" s="45">
        <f>SUM(C324:C324)</f>
        <v>1889303.7378320058</v>
      </c>
      <c r="E325" s="1"/>
    </row>
    <row r="326" spans="1:5" ht="15.75" thickBot="1" x14ac:dyDescent="0.3">
      <c r="A326" s="1">
        <v>5</v>
      </c>
      <c r="B326" s="18" t="s">
        <v>180</v>
      </c>
      <c r="C326" s="74">
        <f>SUM(C325,C321)</f>
        <v>97077924.322133109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C4C2-3CD4-42A0-8B23-43614F5974C8}">
  <sheetPr codeName="Sheet17">
    <pageSetUpPr fitToPage="1"/>
  </sheetPr>
  <dimension ref="A1:K327"/>
  <sheetViews>
    <sheetView topLeftCell="E1" zoomScaleNormal="100" workbookViewId="0">
      <selection activeCell="L1" sqref="L1:AF1048576"/>
    </sheetView>
  </sheetViews>
  <sheetFormatPr defaultRowHeight="12.75" x14ac:dyDescent="0.2"/>
  <cols>
    <col min="1" max="1" width="5.28515625" style="85" customWidth="1"/>
    <col min="2" max="2" width="35.7109375" style="86" customWidth="1"/>
    <col min="3" max="3" width="18.140625" style="86" customWidth="1"/>
    <col min="4" max="4" width="19" style="86" customWidth="1"/>
    <col min="5" max="5" width="14.7109375" style="86" customWidth="1"/>
    <col min="6" max="6" width="13.85546875" style="86" customWidth="1"/>
    <col min="7" max="7" width="14.7109375" style="86" hidden="1" customWidth="1"/>
    <col min="8" max="8" width="22.28515625" style="86" bestFit="1" customWidth="1"/>
    <col min="9" max="9" width="14.7109375" style="86" bestFit="1" customWidth="1"/>
    <col min="10" max="10" width="22.140625" style="86" customWidth="1"/>
    <col min="11" max="11" width="13.28515625" style="86" bestFit="1" customWidth="1"/>
    <col min="12" max="16384" width="9.140625" style="86"/>
  </cols>
  <sheetData>
    <row r="1" spans="1:9" ht="15" x14ac:dyDescent="0.25">
      <c r="C1" s="3"/>
      <c r="I1" s="87"/>
    </row>
    <row r="2" spans="1:9" x14ac:dyDescent="0.2">
      <c r="I2" s="87" t="s">
        <v>188</v>
      </c>
    </row>
    <row r="3" spans="1:9" x14ac:dyDescent="0.2">
      <c r="I3" s="87" t="s">
        <v>1</v>
      </c>
    </row>
    <row r="4" spans="1:9" x14ac:dyDescent="0.2">
      <c r="I4" s="88"/>
    </row>
    <row r="6" spans="1:9" x14ac:dyDescent="0.2">
      <c r="A6" s="89" t="s">
        <v>4</v>
      </c>
      <c r="B6" s="89"/>
      <c r="C6" s="89"/>
      <c r="D6" s="89"/>
      <c r="E6" s="89"/>
      <c r="F6" s="89"/>
      <c r="G6" s="89"/>
      <c r="H6" s="89"/>
      <c r="I6" s="89"/>
    </row>
    <row r="7" spans="1:9" x14ac:dyDescent="0.2">
      <c r="A7" s="90" t="s">
        <v>192</v>
      </c>
      <c r="B7" s="89"/>
      <c r="C7" s="89"/>
      <c r="D7" s="89"/>
      <c r="E7" s="89"/>
      <c r="F7" s="89"/>
      <c r="G7" s="89"/>
      <c r="H7" s="89"/>
      <c r="I7" s="89"/>
    </row>
    <row r="8" spans="1:9" x14ac:dyDescent="0.2">
      <c r="A8" s="89" t="s">
        <v>5</v>
      </c>
      <c r="B8" s="89"/>
      <c r="C8" s="89"/>
      <c r="D8" s="89"/>
      <c r="E8" s="89"/>
      <c r="F8" s="89"/>
      <c r="G8" s="89"/>
      <c r="H8" s="89"/>
      <c r="I8" s="89"/>
    </row>
    <row r="9" spans="1:9" x14ac:dyDescent="0.2">
      <c r="A9" s="89" t="s">
        <v>190</v>
      </c>
      <c r="B9" s="89"/>
      <c r="C9" s="89"/>
      <c r="D9" s="89"/>
      <c r="E9" s="89"/>
      <c r="F9" s="89"/>
      <c r="G9" s="89"/>
      <c r="H9" s="89"/>
      <c r="I9" s="89"/>
    </row>
    <row r="11" spans="1:9" s="85" customFormat="1" x14ac:dyDescent="0.2">
      <c r="B11" s="85">
        <f t="shared" ref="B11:I11" si="0">MAX(A11)+NoOne</f>
        <v>1</v>
      </c>
      <c r="C11" s="85">
        <f t="shared" si="0"/>
        <v>2</v>
      </c>
      <c r="D11" s="85">
        <f t="shared" si="0"/>
        <v>3</v>
      </c>
      <c r="E11" s="85">
        <f t="shared" si="0"/>
        <v>4</v>
      </c>
      <c r="F11" s="85">
        <f t="shared" si="0"/>
        <v>5</v>
      </c>
      <c r="G11" s="85">
        <f t="shared" si="0"/>
        <v>6</v>
      </c>
      <c r="H11" s="85">
        <v>6</v>
      </c>
      <c r="I11" s="85">
        <f t="shared" si="0"/>
        <v>7</v>
      </c>
    </row>
    <row r="12" spans="1:9" s="85" customFormat="1" x14ac:dyDescent="0.2"/>
    <row r="13" spans="1:9" x14ac:dyDescent="0.2">
      <c r="B13" s="85"/>
      <c r="C13" s="85"/>
      <c r="D13" s="91" t="s">
        <v>7</v>
      </c>
      <c r="E13" s="85"/>
      <c r="F13" s="85"/>
      <c r="H13" s="91" t="s">
        <v>8</v>
      </c>
      <c r="I13" s="85" t="s">
        <v>9</v>
      </c>
    </row>
    <row r="14" spans="1:9" x14ac:dyDescent="0.2">
      <c r="A14" s="85" t="s">
        <v>10</v>
      </c>
      <c r="B14" s="85"/>
      <c r="C14" s="85"/>
      <c r="D14" s="85" t="s">
        <v>11</v>
      </c>
      <c r="E14" s="85" t="s">
        <v>9</v>
      </c>
      <c r="F14" s="85"/>
      <c r="G14" s="91" t="s">
        <v>12</v>
      </c>
      <c r="H14" s="91" t="s">
        <v>13</v>
      </c>
      <c r="I14" s="85" t="s">
        <v>14</v>
      </c>
    </row>
    <row r="15" spans="1:9" x14ac:dyDescent="0.2">
      <c r="A15" s="85" t="s">
        <v>15</v>
      </c>
      <c r="B15" s="85" t="s">
        <v>16</v>
      </c>
      <c r="C15" s="85" t="s">
        <v>17</v>
      </c>
      <c r="D15" s="85" t="s">
        <v>18</v>
      </c>
      <c r="E15" s="91" t="s">
        <v>19</v>
      </c>
      <c r="F15" s="85" t="s">
        <v>20</v>
      </c>
      <c r="G15" s="85" t="s">
        <v>21</v>
      </c>
      <c r="H15" s="85" t="s">
        <v>18</v>
      </c>
      <c r="I15" s="85" t="s">
        <v>22</v>
      </c>
    </row>
    <row r="16" spans="1:9" x14ac:dyDescent="0.2">
      <c r="B16" s="85"/>
      <c r="C16" s="85"/>
      <c r="D16" s="85"/>
      <c r="E16" s="85"/>
      <c r="F16" s="85"/>
      <c r="H16" s="13" t="s">
        <v>25</v>
      </c>
      <c r="I16" s="85" t="s">
        <v>26</v>
      </c>
    </row>
    <row r="17" spans="1:11" ht="11.25" customHeight="1" x14ac:dyDescent="0.2">
      <c r="B17" s="85"/>
      <c r="C17" s="85" t="s">
        <v>27</v>
      </c>
      <c r="D17" s="85" t="s">
        <v>27</v>
      </c>
      <c r="E17" s="85" t="s">
        <v>27</v>
      </c>
      <c r="F17" s="85" t="s">
        <v>27</v>
      </c>
      <c r="G17" s="85" t="s">
        <v>27</v>
      </c>
      <c r="H17" s="85" t="s">
        <v>27</v>
      </c>
      <c r="I17" s="85"/>
    </row>
    <row r="18" spans="1:11" ht="4.5" customHeight="1" x14ac:dyDescent="0.2"/>
    <row r="19" spans="1:11" x14ac:dyDescent="0.2">
      <c r="H19" s="93"/>
      <c r="J19" s="94"/>
    </row>
    <row r="20" spans="1:11" x14ac:dyDescent="0.2">
      <c r="B20" s="96" t="s">
        <v>5</v>
      </c>
      <c r="C20" s="94"/>
      <c r="D20" s="94"/>
      <c r="H20" s="97"/>
      <c r="I20" s="97"/>
      <c r="J20" s="85"/>
    </row>
    <row r="21" spans="1:11" ht="15" x14ac:dyDescent="0.25">
      <c r="A21" s="85">
        <v>1</v>
      </c>
      <c r="B21" s="86" t="s">
        <v>28</v>
      </c>
      <c r="C21" s="94">
        <f>C66</f>
        <v>1107301717.28</v>
      </c>
      <c r="D21" s="94">
        <f>D66</f>
        <v>1012263351.9070081</v>
      </c>
      <c r="E21" s="94">
        <f t="shared" ref="D21:G22" si="1">E66</f>
        <v>0</v>
      </c>
      <c r="F21" s="94">
        <f t="shared" si="1"/>
        <v>95040116.653540835</v>
      </c>
      <c r="G21" s="16">
        <f t="shared" si="1"/>
        <v>0</v>
      </c>
      <c r="H21" s="94">
        <f>SUM(D21:G21)</f>
        <v>1107303468.5605488</v>
      </c>
      <c r="I21" s="94"/>
      <c r="J21" s="16"/>
      <c r="K21" s="94"/>
    </row>
    <row r="22" spans="1:11" x14ac:dyDescent="0.2">
      <c r="A22" s="85">
        <v>2</v>
      </c>
      <c r="B22" s="98" t="s">
        <v>29</v>
      </c>
      <c r="C22" s="94">
        <f>C67</f>
        <v>0</v>
      </c>
      <c r="D22" s="94">
        <f t="shared" si="1"/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22">
        <f>SUM(D22:G22)</f>
        <v>0</v>
      </c>
      <c r="I22" s="97"/>
    </row>
    <row r="23" spans="1:11" ht="18" customHeight="1" x14ac:dyDescent="0.2">
      <c r="A23" s="85">
        <v>3</v>
      </c>
      <c r="B23" s="98" t="s">
        <v>30</v>
      </c>
      <c r="C23" s="99">
        <f t="shared" ref="C23:H23" si="2">SUM(C21:C22)</f>
        <v>1107301717.28</v>
      </c>
      <c r="D23" s="99">
        <f t="shared" si="2"/>
        <v>1012263351.9070081</v>
      </c>
      <c r="E23" s="99">
        <f t="shared" si="2"/>
        <v>0</v>
      </c>
      <c r="F23" s="99">
        <f t="shared" si="2"/>
        <v>95040116.653540835</v>
      </c>
      <c r="G23" s="99">
        <f t="shared" si="2"/>
        <v>0</v>
      </c>
      <c r="H23" s="99">
        <f t="shared" si="2"/>
        <v>1107303468.5605488</v>
      </c>
      <c r="I23" s="100">
        <f>IF(D23&lt;&gt;0,C23/D23,0)</f>
        <v>1.0938869961003217</v>
      </c>
      <c r="J23" s="95"/>
      <c r="K23" s="94"/>
    </row>
    <row r="24" spans="1:11" x14ac:dyDescent="0.2">
      <c r="B24" s="101"/>
      <c r="C24" s="94"/>
      <c r="D24" s="94"/>
      <c r="E24" s="94"/>
      <c r="F24" s="94"/>
      <c r="H24" s="22"/>
      <c r="I24" s="97"/>
      <c r="K24" s="94"/>
    </row>
    <row r="25" spans="1:11" x14ac:dyDescent="0.2">
      <c r="A25" s="85">
        <v>4</v>
      </c>
      <c r="B25" s="86" t="s">
        <v>31</v>
      </c>
      <c r="C25" s="94">
        <f>C73</f>
        <v>74598232.780000001</v>
      </c>
      <c r="D25" s="94">
        <f>D73</f>
        <v>74601966.609923601</v>
      </c>
      <c r="E25" s="94">
        <f>E73</f>
        <v>0</v>
      </c>
      <c r="F25" s="94">
        <v>0</v>
      </c>
      <c r="H25" s="94">
        <f>H73</f>
        <v>74601966.609923601</v>
      </c>
      <c r="I25" s="97">
        <f>IF(D25&lt;&gt;0,C25/D25,0)</f>
        <v>0.99994994997996334</v>
      </c>
      <c r="J25" s="95"/>
      <c r="K25" s="94"/>
    </row>
    <row r="26" spans="1:11" x14ac:dyDescent="0.2">
      <c r="A26" s="85">
        <v>5</v>
      </c>
      <c r="B26" s="86" t="s">
        <v>32</v>
      </c>
      <c r="C26" s="94">
        <f>+C75</f>
        <v>0</v>
      </c>
      <c r="D26" s="94">
        <f>+D75</f>
        <v>0</v>
      </c>
      <c r="E26" s="94">
        <f>+E75</f>
        <v>0</v>
      </c>
      <c r="F26" s="94">
        <f>+F75</f>
        <v>0</v>
      </c>
      <c r="H26" s="94">
        <f>+H75</f>
        <v>0</v>
      </c>
      <c r="I26" s="97">
        <f t="shared" ref="I26:I36" si="3">IF(D26&lt;&gt;0,C26/D26,0)</f>
        <v>0</v>
      </c>
      <c r="K26" s="94"/>
    </row>
    <row r="27" spans="1:11" x14ac:dyDescent="0.2">
      <c r="A27" s="85">
        <v>6</v>
      </c>
      <c r="B27" s="86" t="s">
        <v>33</v>
      </c>
      <c r="C27" s="94">
        <f>+C223</f>
        <v>9171997.7694181111</v>
      </c>
      <c r="D27" s="94">
        <f>+D223</f>
        <v>9172199.8960632775</v>
      </c>
      <c r="E27" s="94">
        <f>+E223</f>
        <v>0</v>
      </c>
      <c r="F27" s="94">
        <v>0</v>
      </c>
      <c r="H27" s="22">
        <f>SUM(D27:F27)</f>
        <v>9172199.8960632775</v>
      </c>
      <c r="I27" s="97">
        <f t="shared" si="3"/>
        <v>0.99997796312253806</v>
      </c>
      <c r="J27" s="95"/>
      <c r="K27" s="94"/>
    </row>
    <row r="28" spans="1:11" x14ac:dyDescent="0.2">
      <c r="A28" s="85">
        <v>7</v>
      </c>
      <c r="B28" s="86" t="s">
        <v>34</v>
      </c>
      <c r="C28" s="94">
        <f>+C225</f>
        <v>0</v>
      </c>
      <c r="D28" s="94">
        <f>+D225</f>
        <v>0</v>
      </c>
      <c r="E28" s="94">
        <f>+E225</f>
        <v>0</v>
      </c>
      <c r="F28" s="94">
        <v>0</v>
      </c>
      <c r="H28" s="22">
        <f>+C28</f>
        <v>0</v>
      </c>
      <c r="I28" s="97">
        <f t="shared" si="3"/>
        <v>0</v>
      </c>
      <c r="K28" s="94"/>
    </row>
    <row r="29" spans="1:11" x14ac:dyDescent="0.2">
      <c r="A29" s="85">
        <v>8</v>
      </c>
      <c r="B29" s="86" t="s">
        <v>35</v>
      </c>
      <c r="C29" s="94">
        <f>C236</f>
        <v>21931248.037172787</v>
      </c>
      <c r="D29" s="94">
        <f>D236</f>
        <v>20039019.906508639</v>
      </c>
      <c r="E29" s="94">
        <f>E236</f>
        <v>0</v>
      </c>
      <c r="F29" s="94">
        <f>C324</f>
        <v>1881438.0526068541</v>
      </c>
      <c r="H29" s="22">
        <f>SUM(D29:F29)</f>
        <v>21920457.959115494</v>
      </c>
      <c r="I29" s="97">
        <f>IF(D29&lt;&gt;0,C29/D29,0)</f>
        <v>1.0944271795473168</v>
      </c>
      <c r="J29" s="95"/>
      <c r="K29" s="94"/>
    </row>
    <row r="30" spans="1:11" x14ac:dyDescent="0.2">
      <c r="C30" s="94"/>
      <c r="D30" s="94"/>
      <c r="E30" s="94"/>
      <c r="F30" s="94"/>
      <c r="H30" s="94"/>
      <c r="I30" s="97"/>
      <c r="K30" s="94"/>
    </row>
    <row r="31" spans="1:11" ht="15" x14ac:dyDescent="0.25">
      <c r="B31" s="102" t="s">
        <v>36</v>
      </c>
      <c r="C31" s="103"/>
      <c r="D31" s="103"/>
      <c r="E31" s="103"/>
      <c r="F31" s="103"/>
      <c r="H31" s="22"/>
      <c r="I31" s="97"/>
      <c r="J31" s="29"/>
      <c r="K31" s="94"/>
    </row>
    <row r="32" spans="1:11" x14ac:dyDescent="0.2">
      <c r="A32" s="85">
        <v>9</v>
      </c>
      <c r="B32" s="86" t="s">
        <v>37</v>
      </c>
      <c r="C32" s="94">
        <f>C87</f>
        <v>68909057.952898145</v>
      </c>
      <c r="D32" s="94">
        <f>D87</f>
        <v>119266655.72719343</v>
      </c>
      <c r="E32" s="94">
        <f>E87</f>
        <v>0</v>
      </c>
      <c r="F32" s="22">
        <f>C32-D32-E32</f>
        <v>-50357597.774295285</v>
      </c>
      <c r="H32" s="22">
        <f>SUM(D32:F32)</f>
        <v>68909057.952898145</v>
      </c>
      <c r="I32" s="97">
        <f t="shared" si="3"/>
        <v>0.57777303750780462</v>
      </c>
      <c r="J32" s="94"/>
      <c r="K32" s="94"/>
    </row>
    <row r="33" spans="1:11" x14ac:dyDescent="0.2">
      <c r="A33" s="85">
        <v>10</v>
      </c>
      <c r="B33" s="86" t="s">
        <v>38</v>
      </c>
      <c r="C33" s="94">
        <f>C128</f>
        <v>1717948.9398972169</v>
      </c>
      <c r="D33" s="94">
        <f>D128</f>
        <v>10404401.507694557</v>
      </c>
      <c r="E33" s="94">
        <f>E128</f>
        <v>0</v>
      </c>
      <c r="F33" s="22">
        <f>C33-D33-E33</f>
        <v>-8686452.5677973405</v>
      </c>
      <c r="H33" s="22">
        <f>SUM(D33:F33)</f>
        <v>1717948.9398972169</v>
      </c>
      <c r="I33" s="97">
        <f t="shared" si="3"/>
        <v>0.16511751671893002</v>
      </c>
      <c r="J33" s="94"/>
      <c r="K33" s="94"/>
    </row>
    <row r="34" spans="1:11" x14ac:dyDescent="0.2">
      <c r="A34" s="85">
        <v>11</v>
      </c>
      <c r="B34" s="86" t="s">
        <v>39</v>
      </c>
      <c r="C34" s="94">
        <f>C166</f>
        <v>11969343.183470888</v>
      </c>
      <c r="D34" s="94">
        <f>D166</f>
        <v>44165488.189015225</v>
      </c>
      <c r="E34" s="94">
        <f>E166</f>
        <v>0</v>
      </c>
      <c r="F34" s="22">
        <f>C34-D34-E34</f>
        <v>-32196145.005544335</v>
      </c>
      <c r="H34" s="22">
        <f>SUM(D34:F34)</f>
        <v>11969343.18347089</v>
      </c>
      <c r="I34" s="97">
        <f t="shared" si="3"/>
        <v>0.27101122786746157</v>
      </c>
      <c r="J34" s="94"/>
      <c r="K34" s="94"/>
    </row>
    <row r="35" spans="1:11" x14ac:dyDescent="0.2">
      <c r="A35" s="85">
        <v>12</v>
      </c>
      <c r="B35" s="86" t="s">
        <v>40</v>
      </c>
      <c r="C35" s="94">
        <f>C198</f>
        <v>4077136.5066004382</v>
      </c>
      <c r="D35" s="94">
        <f>D198</f>
        <v>9758495.865111161</v>
      </c>
      <c r="E35" s="94">
        <f>E198</f>
        <v>0</v>
      </c>
      <c r="F35" s="22">
        <f>C35-D35-E35</f>
        <v>-5681359.3585107233</v>
      </c>
      <c r="H35" s="30">
        <f>SUM(D35:F35)</f>
        <v>4077136.5066004377</v>
      </c>
      <c r="I35" s="97">
        <f t="shared" si="3"/>
        <v>0.41780378482068403</v>
      </c>
      <c r="J35" s="94"/>
      <c r="K35" s="94"/>
    </row>
    <row r="36" spans="1:11" x14ac:dyDescent="0.2">
      <c r="A36" s="85">
        <v>13</v>
      </c>
      <c r="B36" s="86" t="s">
        <v>41</v>
      </c>
      <c r="C36" s="94">
        <v>0</v>
      </c>
      <c r="D36" s="94">
        <v>0</v>
      </c>
      <c r="E36" s="94">
        <f>-E225</f>
        <v>0</v>
      </c>
      <c r="F36" s="22">
        <f>C36-D36-E36</f>
        <v>0</v>
      </c>
      <c r="H36" s="30">
        <f>SUM(D36:F36)</f>
        <v>0</v>
      </c>
      <c r="I36" s="97">
        <f t="shared" si="3"/>
        <v>0</v>
      </c>
      <c r="J36" s="94"/>
      <c r="K36" s="94"/>
    </row>
    <row r="37" spans="1:11" x14ac:dyDescent="0.2">
      <c r="C37" s="94"/>
      <c r="D37" s="94"/>
      <c r="E37" s="94"/>
      <c r="F37" s="30"/>
      <c r="H37" s="30"/>
      <c r="I37" s="31"/>
      <c r="J37" s="97"/>
      <c r="K37" s="94"/>
    </row>
    <row r="38" spans="1:11" x14ac:dyDescent="0.2">
      <c r="A38" s="85">
        <v>14</v>
      </c>
      <c r="B38" s="96" t="s">
        <v>42</v>
      </c>
      <c r="C38" s="32">
        <f t="shared" ref="C38:H38" si="4">SUM(C32:C36)</f>
        <v>86673486.582866684</v>
      </c>
      <c r="D38" s="32">
        <f t="shared" si="4"/>
        <v>183595041.2890144</v>
      </c>
      <c r="E38" s="32">
        <f t="shared" si="4"/>
        <v>0</v>
      </c>
      <c r="F38" s="32">
        <f t="shared" si="4"/>
        <v>-96921554.706147686</v>
      </c>
      <c r="G38" s="32">
        <f t="shared" si="4"/>
        <v>0</v>
      </c>
      <c r="H38" s="32">
        <f t="shared" si="4"/>
        <v>86673486.582866684</v>
      </c>
      <c r="I38" s="33">
        <f>IF(D38&lt;&gt;0,C38/D38,0)</f>
        <v>0.4720905639625948</v>
      </c>
      <c r="J38" s="95"/>
      <c r="K38" s="94"/>
    </row>
    <row r="39" spans="1:11" x14ac:dyDescent="0.2">
      <c r="C39" s="22"/>
      <c r="D39" s="22"/>
      <c r="E39" s="22"/>
      <c r="F39" s="22"/>
      <c r="H39" s="22"/>
      <c r="I39" s="34"/>
      <c r="K39" s="94"/>
    </row>
    <row r="40" spans="1:11" ht="13.5" thickBot="1" x14ac:dyDescent="0.25">
      <c r="A40" s="85">
        <v>15</v>
      </c>
      <c r="B40" s="96" t="s">
        <v>43</v>
      </c>
      <c r="C40" s="35">
        <f t="shared" ref="C40:H40" si="5">SUM(C23:C29,C38)</f>
        <v>1299676682.4494574</v>
      </c>
      <c r="D40" s="35">
        <f t="shared" si="5"/>
        <v>1299671579.6085179</v>
      </c>
      <c r="E40" s="35">
        <f t="shared" si="5"/>
        <v>0</v>
      </c>
      <c r="F40" s="35">
        <f t="shared" si="5"/>
        <v>0</v>
      </c>
      <c r="G40" s="35">
        <f t="shared" si="5"/>
        <v>0</v>
      </c>
      <c r="H40" s="35">
        <f t="shared" si="5"/>
        <v>1299671579.6085179</v>
      </c>
      <c r="I40" s="36">
        <f>IF(D40&lt;&gt;0,C40/D40,0)</f>
        <v>1.0000039262541549</v>
      </c>
      <c r="J40" s="95">
        <f>SUM(J23:J38)</f>
        <v>0</v>
      </c>
      <c r="K40" s="94"/>
    </row>
    <row r="41" spans="1:11" ht="13.5" thickTop="1" x14ac:dyDescent="0.2">
      <c r="C41" s="104"/>
      <c r="D41" s="94"/>
      <c r="H41" s="94"/>
      <c r="I41" s="97"/>
    </row>
    <row r="42" spans="1:11" ht="14.25" x14ac:dyDescent="0.2">
      <c r="A42" s="105"/>
      <c r="B42" s="34"/>
      <c r="C42" s="104"/>
      <c r="D42" s="104"/>
      <c r="H42" s="94"/>
      <c r="I42" s="97"/>
    </row>
    <row r="43" spans="1:11" x14ac:dyDescent="0.2">
      <c r="B43" s="98"/>
      <c r="C43" s="106"/>
      <c r="D43" s="106"/>
      <c r="E43" s="107"/>
      <c r="H43" s="94"/>
    </row>
    <row r="44" spans="1:11" x14ac:dyDescent="0.2">
      <c r="C44" s="94"/>
      <c r="D44" s="94"/>
      <c r="E44" s="106"/>
      <c r="H44" s="94"/>
    </row>
    <row r="45" spans="1:11" x14ac:dyDescent="0.2">
      <c r="B45" s="108"/>
      <c r="C45" s="94"/>
    </row>
    <row r="46" spans="1:11" x14ac:dyDescent="0.2">
      <c r="B46" s="108"/>
      <c r="D46" s="97"/>
      <c r="F46" s="97"/>
      <c r="H46" s="97"/>
      <c r="K46" s="97"/>
    </row>
    <row r="47" spans="1:11" x14ac:dyDescent="0.2">
      <c r="D47" s="97"/>
      <c r="F47" s="97"/>
      <c r="K47" s="97"/>
    </row>
    <row r="48" spans="1:11" ht="20.25" customHeight="1" x14ac:dyDescent="0.2">
      <c r="D48" s="97"/>
      <c r="I48" s="87" t="s">
        <v>188</v>
      </c>
    </row>
    <row r="49" spans="1:9" x14ac:dyDescent="0.2">
      <c r="I49" s="87" t="s">
        <v>44</v>
      </c>
    </row>
    <row r="50" spans="1:9" x14ac:dyDescent="0.2">
      <c r="I50" s="88"/>
    </row>
    <row r="52" spans="1:9" x14ac:dyDescent="0.2">
      <c r="A52" s="89" t="str">
        <f>+A6</f>
        <v>NEWFOUNDLAND AND LABRADOR HYDRO</v>
      </c>
      <c r="B52" s="89"/>
      <c r="C52" s="89"/>
      <c r="D52" s="89"/>
      <c r="E52" s="89"/>
      <c r="F52" s="89"/>
      <c r="G52" s="89"/>
      <c r="H52" s="89"/>
      <c r="I52" s="89"/>
    </row>
    <row r="53" spans="1:9" x14ac:dyDescent="0.2">
      <c r="A53" s="89" t="s">
        <v>192</v>
      </c>
      <c r="B53" s="89"/>
      <c r="C53" s="89"/>
      <c r="D53" s="89"/>
      <c r="E53" s="89"/>
      <c r="F53" s="89"/>
      <c r="G53" s="89"/>
      <c r="H53" s="89"/>
      <c r="I53" s="89"/>
    </row>
    <row r="54" spans="1:9" x14ac:dyDescent="0.2">
      <c r="A54" s="89" t="s">
        <v>37</v>
      </c>
      <c r="B54" s="89"/>
      <c r="C54" s="89"/>
      <c r="D54" s="89"/>
      <c r="E54" s="89"/>
      <c r="F54" s="89"/>
      <c r="G54" s="89"/>
      <c r="H54" s="89"/>
      <c r="I54" s="89"/>
    </row>
    <row r="55" spans="1:9" x14ac:dyDescent="0.2">
      <c r="A55" s="89" t="s">
        <v>190</v>
      </c>
      <c r="B55" s="89"/>
      <c r="C55" s="89"/>
      <c r="D55" s="89"/>
      <c r="E55" s="89"/>
      <c r="F55" s="89"/>
      <c r="G55" s="89"/>
      <c r="H55" s="89"/>
      <c r="I55" s="89"/>
    </row>
    <row r="56" spans="1:9" x14ac:dyDescent="0.2">
      <c r="B56" s="109"/>
      <c r="C56" s="109"/>
      <c r="D56" s="109"/>
      <c r="E56" s="109"/>
      <c r="F56" s="109"/>
      <c r="H56" s="109"/>
      <c r="I56" s="109"/>
    </row>
    <row r="57" spans="1:9" x14ac:dyDescent="0.2">
      <c r="B57" s="85">
        <f t="shared" ref="B57:I57" si="6">MAX(A57)+NoOne</f>
        <v>1</v>
      </c>
      <c r="C57" s="85">
        <f t="shared" si="6"/>
        <v>2</v>
      </c>
      <c r="D57" s="85">
        <f t="shared" si="6"/>
        <v>3</v>
      </c>
      <c r="E57" s="85">
        <f t="shared" si="6"/>
        <v>4</v>
      </c>
      <c r="F57" s="85">
        <f t="shared" si="6"/>
        <v>5</v>
      </c>
      <c r="G57" s="85">
        <f t="shared" si="6"/>
        <v>6</v>
      </c>
      <c r="H57" s="85">
        <v>6</v>
      </c>
      <c r="I57" s="85">
        <f t="shared" si="6"/>
        <v>7</v>
      </c>
    </row>
    <row r="58" spans="1:9" x14ac:dyDescent="0.2">
      <c r="E58" s="85"/>
      <c r="G58" s="85"/>
      <c r="H58" s="85"/>
      <c r="I58" s="85"/>
    </row>
    <row r="59" spans="1:9" s="85" customFormat="1" x14ac:dyDescent="0.2">
      <c r="D59" s="91" t="s">
        <v>7</v>
      </c>
      <c r="G59" s="86"/>
      <c r="H59" s="91" t="s">
        <v>8</v>
      </c>
      <c r="I59" s="85" t="s">
        <v>9</v>
      </c>
    </row>
    <row r="60" spans="1:9" s="85" customFormat="1" x14ac:dyDescent="0.2">
      <c r="A60" s="85" t="s">
        <v>10</v>
      </c>
      <c r="D60" s="85" t="s">
        <v>11</v>
      </c>
      <c r="E60" s="85" t="s">
        <v>9</v>
      </c>
      <c r="F60" s="85" t="s">
        <v>20</v>
      </c>
      <c r="G60" s="91" t="s">
        <v>12</v>
      </c>
      <c r="H60" s="91" t="s">
        <v>13</v>
      </c>
      <c r="I60" s="85" t="s">
        <v>14</v>
      </c>
    </row>
    <row r="61" spans="1:9" x14ac:dyDescent="0.2">
      <c r="A61" s="85" t="s">
        <v>15</v>
      </c>
      <c r="B61" s="85" t="s">
        <v>16</v>
      </c>
      <c r="C61" s="85" t="s">
        <v>17</v>
      </c>
      <c r="D61" s="85" t="s">
        <v>18</v>
      </c>
      <c r="E61" s="85" t="s">
        <v>45</v>
      </c>
      <c r="F61" s="85" t="s">
        <v>46</v>
      </c>
      <c r="G61" s="85" t="s">
        <v>21</v>
      </c>
      <c r="H61" s="85" t="s">
        <v>18</v>
      </c>
      <c r="I61" s="85" t="s">
        <v>22</v>
      </c>
    </row>
    <row r="62" spans="1:9" x14ac:dyDescent="0.2">
      <c r="B62" s="85"/>
      <c r="C62" s="85"/>
      <c r="D62" s="85"/>
      <c r="E62" s="85"/>
      <c r="F62" s="85"/>
      <c r="H62" s="13" t="s">
        <v>25</v>
      </c>
      <c r="I62" s="85" t="s">
        <v>26</v>
      </c>
    </row>
    <row r="63" spans="1:9" x14ac:dyDescent="0.2">
      <c r="B63" s="85"/>
      <c r="C63" s="85" t="s">
        <v>27</v>
      </c>
      <c r="D63" s="85" t="s">
        <v>27</v>
      </c>
      <c r="E63" s="85" t="s">
        <v>27</v>
      </c>
      <c r="F63" s="85" t="s">
        <v>27</v>
      </c>
      <c r="G63" s="85" t="s">
        <v>27</v>
      </c>
      <c r="H63" s="85" t="s">
        <v>27</v>
      </c>
      <c r="I63" s="85"/>
    </row>
    <row r="64" spans="1:9" x14ac:dyDescent="0.2">
      <c r="H64" s="94"/>
    </row>
    <row r="65" spans="1:11" x14ac:dyDescent="0.2">
      <c r="B65" s="96" t="s">
        <v>37</v>
      </c>
      <c r="H65" s="94"/>
    </row>
    <row r="66" spans="1:11" x14ac:dyDescent="0.2">
      <c r="A66" s="85">
        <v>1</v>
      </c>
      <c r="B66" s="101" t="s">
        <v>28</v>
      </c>
      <c r="C66" s="94">
        <v>1107301717.28</v>
      </c>
      <c r="D66" s="94">
        <v>1012263351.9070081</v>
      </c>
      <c r="E66" s="94">
        <f>(D66/($D$66+$D$70+$D$87))*-$E$95</f>
        <v>0</v>
      </c>
      <c r="F66" s="94">
        <f>+C320-D273</f>
        <v>95040116.653540835</v>
      </c>
      <c r="G66" s="94">
        <f>-G67</f>
        <v>0</v>
      </c>
      <c r="H66" s="94">
        <f>SUM(D66:G66)</f>
        <v>1107303468.5605488</v>
      </c>
      <c r="I66" s="110"/>
      <c r="J66" s="95"/>
    </row>
    <row r="67" spans="1:11" ht="15" x14ac:dyDescent="0.25">
      <c r="A67" s="85">
        <v>2</v>
      </c>
      <c r="B67" s="86" t="s">
        <v>47</v>
      </c>
      <c r="C67" s="44">
        <v>0</v>
      </c>
      <c r="D67" s="111"/>
      <c r="E67" s="111"/>
      <c r="F67" s="111"/>
      <c r="G67" s="94"/>
      <c r="H67" s="111">
        <f>SUM(D67:G67)</f>
        <v>0</v>
      </c>
      <c r="I67" s="112"/>
    </row>
    <row r="68" spans="1:11" ht="20.25" customHeight="1" x14ac:dyDescent="0.2">
      <c r="A68" s="85">
        <v>3</v>
      </c>
      <c r="B68" s="102" t="s">
        <v>30</v>
      </c>
      <c r="C68" s="99">
        <f t="shared" ref="C68:H68" si="7">SUM(C66:C67)</f>
        <v>1107301717.28</v>
      </c>
      <c r="D68" s="99">
        <f t="shared" si="7"/>
        <v>1012263351.9070081</v>
      </c>
      <c r="E68" s="99">
        <f t="shared" si="7"/>
        <v>0</v>
      </c>
      <c r="F68" s="99">
        <f t="shared" si="7"/>
        <v>95040116.653540835</v>
      </c>
      <c r="G68" s="99">
        <f t="shared" si="7"/>
        <v>0</v>
      </c>
      <c r="H68" s="99">
        <f t="shared" si="7"/>
        <v>1107303468.5605488</v>
      </c>
      <c r="I68" s="100">
        <f>IF(D68&lt;&gt;0,C68/D68,0)</f>
        <v>1.0938869961003217</v>
      </c>
    </row>
    <row r="69" spans="1:11" ht="20.25" customHeight="1" x14ac:dyDescent="0.2">
      <c r="B69" s="96"/>
      <c r="C69" s="113"/>
      <c r="D69" s="113"/>
      <c r="E69" s="113"/>
      <c r="F69" s="113"/>
      <c r="H69" s="113"/>
      <c r="I69" s="114"/>
    </row>
    <row r="70" spans="1:11" x14ac:dyDescent="0.2">
      <c r="A70" s="85">
        <v>4</v>
      </c>
      <c r="B70" s="86" t="s">
        <v>48</v>
      </c>
      <c r="C70" s="94">
        <v>74598232.780000001</v>
      </c>
      <c r="D70" s="94">
        <v>74601966.609923601</v>
      </c>
      <c r="E70" s="94">
        <f>(D70/($D$66+$D$70+$D$87))*-$E$95</f>
        <v>0</v>
      </c>
      <c r="F70" s="94"/>
      <c r="H70" s="94">
        <f>SUM(D70:F70)</f>
        <v>74601966.609923601</v>
      </c>
      <c r="I70" s="110"/>
      <c r="J70" s="95"/>
    </row>
    <row r="71" spans="1:11" x14ac:dyDescent="0.2">
      <c r="A71" s="85">
        <v>5</v>
      </c>
      <c r="B71" s="86" t="s">
        <v>49</v>
      </c>
      <c r="C71" s="94">
        <v>0</v>
      </c>
      <c r="D71" s="94">
        <v>0</v>
      </c>
      <c r="E71" s="94">
        <f>+E95</f>
        <v>0</v>
      </c>
      <c r="F71" s="94"/>
      <c r="H71" s="94">
        <f>+C71</f>
        <v>0</v>
      </c>
      <c r="I71" s="110"/>
    </row>
    <row r="72" spans="1:11" ht="15" x14ac:dyDescent="0.25">
      <c r="A72" s="85">
        <v>6</v>
      </c>
      <c r="B72" s="86" t="s">
        <v>50</v>
      </c>
      <c r="C72" s="44">
        <v>0</v>
      </c>
      <c r="D72" s="94"/>
      <c r="E72" s="94"/>
      <c r="F72" s="94"/>
      <c r="H72" s="94">
        <f>SUM(D72:F72)</f>
        <v>0</v>
      </c>
      <c r="I72" s="110"/>
    </row>
    <row r="73" spans="1:11" x14ac:dyDescent="0.2">
      <c r="A73" s="85">
        <v>7</v>
      </c>
      <c r="B73" s="102" t="s">
        <v>51</v>
      </c>
      <c r="C73" s="99">
        <f>SUM(C70:C72)</f>
        <v>74598232.780000001</v>
      </c>
      <c r="D73" s="99">
        <f>SUM(D70:D72)</f>
        <v>74601966.609923601</v>
      </c>
      <c r="E73" s="99">
        <f>SUM(E70:E72)</f>
        <v>0</v>
      </c>
      <c r="F73" s="99">
        <f>SUM(F70:F72)</f>
        <v>0</v>
      </c>
      <c r="G73" s="99"/>
      <c r="H73" s="99">
        <f>SUM(H70:H72)</f>
        <v>74601966.609923601</v>
      </c>
      <c r="I73" s="100">
        <f>IF(D73&lt;&gt;0,C73/D73,0)</f>
        <v>0.99994994997996334</v>
      </c>
    </row>
    <row r="74" spans="1:11" x14ac:dyDescent="0.2">
      <c r="B74" s="96"/>
      <c r="C74" s="113"/>
      <c r="D74" s="113"/>
      <c r="E74" s="113"/>
      <c r="F74" s="113"/>
      <c r="G74" s="113"/>
      <c r="H74" s="113"/>
      <c r="I74" s="114"/>
    </row>
    <row r="75" spans="1:11" ht="15" x14ac:dyDescent="0.25">
      <c r="A75" s="85">
        <v>8</v>
      </c>
      <c r="B75" s="96" t="s">
        <v>32</v>
      </c>
      <c r="C75" s="49">
        <v>0</v>
      </c>
      <c r="D75" s="115"/>
      <c r="E75" s="115"/>
      <c r="F75" s="115"/>
      <c r="G75" s="115"/>
      <c r="H75" s="115"/>
      <c r="I75" s="116"/>
    </row>
    <row r="76" spans="1:11" x14ac:dyDescent="0.2">
      <c r="B76" s="96"/>
      <c r="C76" s="113"/>
      <c r="D76" s="113"/>
      <c r="E76" s="113"/>
      <c r="F76" s="113"/>
      <c r="H76" s="113"/>
      <c r="I76" s="114"/>
    </row>
    <row r="77" spans="1:11" x14ac:dyDescent="0.2">
      <c r="B77" s="96" t="s">
        <v>52</v>
      </c>
      <c r="C77" s="94"/>
      <c r="D77" s="94"/>
      <c r="E77" s="94"/>
      <c r="F77" s="94"/>
      <c r="H77" s="94"/>
    </row>
    <row r="78" spans="1:11" ht="15" x14ac:dyDescent="0.25">
      <c r="A78" s="85">
        <f t="shared" ref="A78" si="8">MAX(A75:A77)+NoOne</f>
        <v>9</v>
      </c>
      <c r="B78" s="86" t="s">
        <v>53</v>
      </c>
      <c r="C78" s="52">
        <v>18788947.558794092</v>
      </c>
      <c r="D78" s="16">
        <v>37617111.340242513</v>
      </c>
      <c r="E78" s="16">
        <f t="shared" ref="E78:E85" si="9">(D78/($D$66+$D$70+$D$87))*-$E$95</f>
        <v>0</v>
      </c>
      <c r="F78" s="16">
        <f>C78-D78-E78</f>
        <v>-18828163.78144842</v>
      </c>
      <c r="G78" s="16"/>
      <c r="H78" s="16">
        <f t="shared" ref="H78:H85" si="10">SUM(D78:F78)</f>
        <v>18788947.558794092</v>
      </c>
      <c r="I78" s="53">
        <f>IF(D78&lt;&gt;0,C78/D78,0)</f>
        <v>0.49947874489484823</v>
      </c>
      <c r="K78" s="86" t="s">
        <v>54</v>
      </c>
    </row>
    <row r="79" spans="1:11" ht="15" x14ac:dyDescent="0.25">
      <c r="A79" s="85">
        <f t="shared" ref="A79" si="11">MAX(A76:A78)+NoOne</f>
        <v>10</v>
      </c>
      <c r="B79" s="86" t="s">
        <v>55</v>
      </c>
      <c r="C79" s="52">
        <v>23929645.322584182</v>
      </c>
      <c r="D79" s="16">
        <v>42911833.024049126</v>
      </c>
      <c r="E79" s="16">
        <f t="shared" si="9"/>
        <v>0</v>
      </c>
      <c r="F79" s="16">
        <f t="shared" ref="F79:F85" si="12">C79-D79-E79</f>
        <v>-18982187.701464944</v>
      </c>
      <c r="G79" s="16"/>
      <c r="H79" s="16">
        <f t="shared" si="10"/>
        <v>23929645.322584182</v>
      </c>
      <c r="I79" s="53">
        <f t="shared" ref="I79:I85" si="13">IF(D79&lt;&gt;0,C79/D79,0)</f>
        <v>0.55764677563816178</v>
      </c>
      <c r="K79" s="86" t="s">
        <v>56</v>
      </c>
    </row>
    <row r="80" spans="1:11" ht="15" x14ac:dyDescent="0.25">
      <c r="A80" s="85">
        <f t="shared" ref="A80" si="14">MAX(A77:A79)+NoOne</f>
        <v>11</v>
      </c>
      <c r="B80" s="86" t="s">
        <v>57</v>
      </c>
      <c r="C80" s="52">
        <v>21703.949999999997</v>
      </c>
      <c r="D80" s="16">
        <v>122198.45450897959</v>
      </c>
      <c r="E80" s="16">
        <f t="shared" si="9"/>
        <v>0</v>
      </c>
      <c r="F80" s="16">
        <f t="shared" si="12"/>
        <v>-100494.50450897959</v>
      </c>
      <c r="G80" s="16"/>
      <c r="H80" s="16">
        <f t="shared" si="10"/>
        <v>21703.949999999997</v>
      </c>
      <c r="I80" s="53">
        <f t="shared" si="13"/>
        <v>0.17761231176950043</v>
      </c>
      <c r="K80" s="86" t="s">
        <v>58</v>
      </c>
    </row>
    <row r="81" spans="1:11" ht="15" x14ac:dyDescent="0.25">
      <c r="A81" s="85">
        <f t="shared" ref="A81" si="15">MAX(A78:A80)+NoOne</f>
        <v>12</v>
      </c>
      <c r="B81" s="86" t="s">
        <v>59</v>
      </c>
      <c r="C81" s="52">
        <v>12084583.400972759</v>
      </c>
      <c r="D81" s="16">
        <v>18595429.745345596</v>
      </c>
      <c r="E81" s="16">
        <f t="shared" si="9"/>
        <v>0</v>
      </c>
      <c r="F81" s="16">
        <f t="shared" si="12"/>
        <v>-6510846.3443728369</v>
      </c>
      <c r="G81" s="16"/>
      <c r="H81" s="16">
        <f t="shared" si="10"/>
        <v>12084583.400972759</v>
      </c>
      <c r="I81" s="53">
        <f t="shared" si="13"/>
        <v>0.64986846587923086</v>
      </c>
      <c r="K81" s="86" t="s">
        <v>60</v>
      </c>
    </row>
    <row r="82" spans="1:11" ht="14.45" hidden="1" customHeight="1" x14ac:dyDescent="0.25">
      <c r="A82" s="85">
        <f t="shared" ref="A82" si="16">MAX(A79:A81)+NoOne</f>
        <v>13</v>
      </c>
      <c r="B82" s="86" t="s">
        <v>61</v>
      </c>
      <c r="C82" s="52">
        <v>0</v>
      </c>
      <c r="D82" s="16">
        <v>0</v>
      </c>
      <c r="E82" s="16">
        <f t="shared" si="9"/>
        <v>0</v>
      </c>
      <c r="F82" s="16">
        <f t="shared" si="12"/>
        <v>0</v>
      </c>
      <c r="G82" s="16"/>
      <c r="H82" s="16">
        <f t="shared" si="10"/>
        <v>0</v>
      </c>
      <c r="I82" s="53">
        <f t="shared" si="13"/>
        <v>0</v>
      </c>
      <c r="K82" s="86" t="s">
        <v>62</v>
      </c>
    </row>
    <row r="83" spans="1:11" ht="15" x14ac:dyDescent="0.25">
      <c r="A83" s="85">
        <v>13</v>
      </c>
      <c r="B83" s="86" t="s">
        <v>63</v>
      </c>
      <c r="C83" s="52">
        <v>7645700.2165019428</v>
      </c>
      <c r="D83" s="16">
        <v>11362223.502969377</v>
      </c>
      <c r="E83" s="16">
        <f t="shared" si="9"/>
        <v>0</v>
      </c>
      <c r="F83" s="16">
        <f t="shared" si="12"/>
        <v>-3716523.2864674339</v>
      </c>
      <c r="G83" s="16"/>
      <c r="H83" s="16">
        <f t="shared" si="10"/>
        <v>7645700.2165019428</v>
      </c>
      <c r="I83" s="53">
        <f t="shared" si="13"/>
        <v>0.67290528253592563</v>
      </c>
      <c r="K83" s="86" t="s">
        <v>64</v>
      </c>
    </row>
    <row r="84" spans="1:11" ht="15" x14ac:dyDescent="0.25">
      <c r="A84" s="85">
        <f t="shared" ref="A84" si="17">MAX(A81:A83)+NoOne</f>
        <v>14</v>
      </c>
      <c r="B84" s="86" t="s">
        <v>65</v>
      </c>
      <c r="C84" s="52">
        <v>5260869.3307651561</v>
      </c>
      <c r="D84" s="16">
        <v>7023396.5310071828</v>
      </c>
      <c r="E84" s="16">
        <f t="shared" si="9"/>
        <v>0</v>
      </c>
      <c r="F84" s="16">
        <f t="shared" si="12"/>
        <v>-1762527.2002420267</v>
      </c>
      <c r="G84" s="16"/>
      <c r="H84" s="16">
        <f t="shared" si="10"/>
        <v>5260869.3307651561</v>
      </c>
      <c r="I84" s="53">
        <f t="shared" si="13"/>
        <v>0.74904916838160163</v>
      </c>
      <c r="K84" s="86" t="s">
        <v>66</v>
      </c>
    </row>
    <row r="85" spans="1:11" ht="15" x14ac:dyDescent="0.25">
      <c r="A85" s="85">
        <f t="shared" ref="A85" si="18">MAX(A82:A84)+NoOne</f>
        <v>15</v>
      </c>
      <c r="B85" s="86" t="s">
        <v>67</v>
      </c>
      <c r="C85" s="52">
        <v>1177608.1732799991</v>
      </c>
      <c r="D85" s="16">
        <v>1634463.1290706664</v>
      </c>
      <c r="E85" s="16">
        <f t="shared" si="9"/>
        <v>0</v>
      </c>
      <c r="F85" s="16">
        <f t="shared" si="12"/>
        <v>-456854.95579066733</v>
      </c>
      <c r="G85" s="16"/>
      <c r="H85" s="16">
        <f t="shared" si="10"/>
        <v>1177608.1732799991</v>
      </c>
      <c r="I85" s="53">
        <f t="shared" si="13"/>
        <v>0.72048622715005572</v>
      </c>
      <c r="K85" s="86" t="s">
        <v>68</v>
      </c>
    </row>
    <row r="86" spans="1:11" x14ac:dyDescent="0.2">
      <c r="B86" s="94"/>
      <c r="C86" s="94"/>
      <c r="D86" s="94"/>
      <c r="E86" s="94"/>
      <c r="F86" s="94"/>
      <c r="H86" s="94"/>
      <c r="I86" s="117"/>
    </row>
    <row r="87" spans="1:11" x14ac:dyDescent="0.2">
      <c r="A87" s="85">
        <v>16</v>
      </c>
      <c r="B87" s="96" t="s">
        <v>69</v>
      </c>
      <c r="C87" s="32">
        <f>SUM(C78:C85)</f>
        <v>68909057.952898145</v>
      </c>
      <c r="D87" s="32">
        <f>SUM(D78:D85)</f>
        <v>119266655.72719343</v>
      </c>
      <c r="E87" s="32">
        <f>SUM(E78:E85)</f>
        <v>0</v>
      </c>
      <c r="F87" s="32">
        <f>SUM(F78:F85)</f>
        <v>-50357597.774295308</v>
      </c>
      <c r="G87" s="32"/>
      <c r="H87" s="32">
        <f>SUM(H78:H85)</f>
        <v>68909057.952898145</v>
      </c>
      <c r="I87" s="33">
        <f>IF(D87&lt;&gt;0,C87/D87,0)</f>
        <v>0.57777303750780462</v>
      </c>
      <c r="J87" s="95"/>
    </row>
    <row r="88" spans="1:11" ht="13.5" thickBot="1" x14ac:dyDescent="0.25">
      <c r="A88" s="85">
        <v>17</v>
      </c>
      <c r="B88" s="96" t="s">
        <v>70</v>
      </c>
      <c r="C88" s="118">
        <f>SUM(C87,C73,C68,C75)</f>
        <v>1250809008.0128982</v>
      </c>
      <c r="D88" s="118">
        <f>SUM(D87,D73,D68,D75)</f>
        <v>1206131974.2441251</v>
      </c>
      <c r="E88" s="118">
        <f>SUM(E87,E73,E68,E75)</f>
        <v>0</v>
      </c>
      <c r="F88" s="118">
        <f>SUM(F87,F73,F68,F75)</f>
        <v>44682518.879245527</v>
      </c>
      <c r="G88" s="118"/>
      <c r="H88" s="118">
        <f>SUM(H87,H73,H68,H75)</f>
        <v>1250814493.1233706</v>
      </c>
      <c r="I88" s="36">
        <f>IF(D88&lt;&gt;0,C88/D88,0)</f>
        <v>1.0370415797962507</v>
      </c>
    </row>
    <row r="89" spans="1:11" ht="13.5" thickTop="1" x14ac:dyDescent="0.2">
      <c r="H89" s="94"/>
    </row>
    <row r="90" spans="1:11" ht="15" x14ac:dyDescent="0.25">
      <c r="C90" s="119"/>
      <c r="D90" s="16"/>
      <c r="H90" s="94"/>
    </row>
    <row r="91" spans="1:11" x14ac:dyDescent="0.2">
      <c r="H91" s="94"/>
    </row>
    <row r="92" spans="1:11" x14ac:dyDescent="0.2">
      <c r="B92" s="101"/>
    </row>
    <row r="93" spans="1:11" x14ac:dyDescent="0.2">
      <c r="B93" s="108"/>
      <c r="E93" s="94"/>
    </row>
    <row r="94" spans="1:11" hidden="1" x14ac:dyDescent="0.2">
      <c r="B94" s="108"/>
    </row>
    <row r="95" spans="1:11" hidden="1" x14ac:dyDescent="0.2">
      <c r="B95" s="120"/>
    </row>
    <row r="96" spans="1:11" hidden="1" x14ac:dyDescent="0.2"/>
    <row r="97" spans="1:9" x14ac:dyDescent="0.2">
      <c r="I97" s="87" t="s">
        <v>188</v>
      </c>
    </row>
    <row r="98" spans="1:9" x14ac:dyDescent="0.2">
      <c r="I98" s="87" t="s">
        <v>71</v>
      </c>
    </row>
    <row r="99" spans="1:9" x14ac:dyDescent="0.2">
      <c r="I99" s="88"/>
    </row>
    <row r="101" spans="1:9" x14ac:dyDescent="0.2">
      <c r="A101" s="89" t="str">
        <f>+A6</f>
        <v>NEWFOUNDLAND AND LABRADOR HYDRO</v>
      </c>
      <c r="B101" s="89"/>
      <c r="C101" s="89"/>
      <c r="D101" s="89"/>
      <c r="E101" s="89"/>
      <c r="F101" s="89"/>
      <c r="G101" s="89"/>
      <c r="H101" s="89"/>
      <c r="I101" s="89"/>
    </row>
    <row r="102" spans="1:9" x14ac:dyDescent="0.2">
      <c r="A102" s="89" t="s">
        <v>192</v>
      </c>
      <c r="B102" s="89"/>
      <c r="C102" s="89"/>
      <c r="D102" s="89"/>
      <c r="E102" s="89"/>
      <c r="F102" s="89"/>
      <c r="G102" s="89"/>
      <c r="H102" s="89"/>
      <c r="I102" s="89"/>
    </row>
    <row r="103" spans="1:9" x14ac:dyDescent="0.2">
      <c r="A103" s="89" t="s">
        <v>38</v>
      </c>
      <c r="B103" s="89"/>
      <c r="C103" s="89"/>
      <c r="D103" s="89"/>
      <c r="E103" s="89"/>
      <c r="F103" s="89"/>
      <c r="G103" s="89"/>
      <c r="H103" s="89"/>
      <c r="I103" s="89"/>
    </row>
    <row r="104" spans="1:9" x14ac:dyDescent="0.2">
      <c r="A104" s="89" t="s">
        <v>190</v>
      </c>
      <c r="B104" s="89"/>
      <c r="C104" s="89"/>
      <c r="D104" s="89"/>
      <c r="E104" s="89"/>
      <c r="F104" s="89"/>
      <c r="G104" s="89"/>
      <c r="H104" s="89"/>
      <c r="I104" s="89"/>
    </row>
    <row r="105" spans="1:9" s="85" customFormat="1" x14ac:dyDescent="0.2"/>
    <row r="106" spans="1:9" s="85" customFormat="1" x14ac:dyDescent="0.2">
      <c r="B106" s="85">
        <f t="shared" ref="B106:I106" si="19">MAX(A106)+NoOne</f>
        <v>1</v>
      </c>
      <c r="C106" s="85">
        <f t="shared" si="19"/>
        <v>2</v>
      </c>
      <c r="D106" s="85">
        <f t="shared" si="19"/>
        <v>3</v>
      </c>
      <c r="E106" s="85">
        <f t="shared" si="19"/>
        <v>4</v>
      </c>
      <c r="F106" s="85">
        <f t="shared" si="19"/>
        <v>5</v>
      </c>
      <c r="G106" s="85">
        <f t="shared" si="19"/>
        <v>6</v>
      </c>
      <c r="H106" s="85">
        <v>6</v>
      </c>
      <c r="I106" s="85">
        <f t="shared" si="19"/>
        <v>7</v>
      </c>
    </row>
    <row r="107" spans="1:9" s="85" customFormat="1" x14ac:dyDescent="0.2"/>
    <row r="108" spans="1:9" x14ac:dyDescent="0.2">
      <c r="B108" s="85"/>
      <c r="C108" s="85"/>
      <c r="D108" s="91" t="s">
        <v>7</v>
      </c>
      <c r="E108" s="85"/>
      <c r="F108" s="85"/>
      <c r="H108" s="91" t="s">
        <v>8</v>
      </c>
      <c r="I108" s="85" t="s">
        <v>9</v>
      </c>
    </row>
    <row r="109" spans="1:9" x14ac:dyDescent="0.2">
      <c r="A109" s="85" t="s">
        <v>10</v>
      </c>
      <c r="B109" s="85"/>
      <c r="C109" s="85"/>
      <c r="D109" s="85" t="s">
        <v>11</v>
      </c>
      <c r="E109" s="85" t="s">
        <v>9</v>
      </c>
      <c r="F109" s="85"/>
      <c r="G109" s="91" t="s">
        <v>12</v>
      </c>
      <c r="H109" s="91" t="s">
        <v>13</v>
      </c>
      <c r="I109" s="85" t="s">
        <v>14</v>
      </c>
    </row>
    <row r="110" spans="1:9" x14ac:dyDescent="0.2">
      <c r="A110" s="85" t="s">
        <v>15</v>
      </c>
      <c r="B110" s="85" t="s">
        <v>16</v>
      </c>
      <c r="C110" s="85" t="s">
        <v>17</v>
      </c>
      <c r="D110" s="85" t="s">
        <v>18</v>
      </c>
      <c r="E110" s="85" t="s">
        <v>45</v>
      </c>
      <c r="F110" s="85" t="s">
        <v>20</v>
      </c>
      <c r="G110" s="85" t="s">
        <v>21</v>
      </c>
      <c r="H110" s="85" t="s">
        <v>18</v>
      </c>
      <c r="I110" s="85" t="s">
        <v>22</v>
      </c>
    </row>
    <row r="111" spans="1:9" x14ac:dyDescent="0.2">
      <c r="B111" s="85"/>
      <c r="C111" s="85"/>
      <c r="D111" s="85"/>
      <c r="E111" s="85"/>
      <c r="F111" s="85"/>
      <c r="H111" s="13" t="s">
        <v>25</v>
      </c>
      <c r="I111" s="85" t="s">
        <v>26</v>
      </c>
    </row>
    <row r="112" spans="1:9" x14ac:dyDescent="0.2">
      <c r="B112" s="85"/>
      <c r="C112" s="85" t="s">
        <v>27</v>
      </c>
      <c r="D112" s="85" t="s">
        <v>27</v>
      </c>
      <c r="E112" s="85" t="s">
        <v>27</v>
      </c>
      <c r="F112" s="85" t="s">
        <v>27</v>
      </c>
      <c r="G112" s="85" t="s">
        <v>27</v>
      </c>
      <c r="H112" s="85" t="s">
        <v>27</v>
      </c>
      <c r="I112" s="85"/>
    </row>
    <row r="115" spans="1:11" x14ac:dyDescent="0.2">
      <c r="B115" s="96" t="s">
        <v>38</v>
      </c>
    </row>
    <row r="116" spans="1:11" ht="15" x14ac:dyDescent="0.25">
      <c r="A116" s="85">
        <f t="shared" ref="A116" si="20">MAX(A113:A115)+NoOne</f>
        <v>1</v>
      </c>
      <c r="B116" s="86" t="s">
        <v>72</v>
      </c>
      <c r="C116" s="52">
        <v>809510.05334059661</v>
      </c>
      <c r="D116" s="16">
        <v>7704844.263737564</v>
      </c>
      <c r="E116" s="16"/>
      <c r="F116" s="16">
        <f>C116-D116</f>
        <v>-6895334.2103969678</v>
      </c>
      <c r="G116" s="16"/>
      <c r="H116" s="16">
        <f t="shared" ref="H116:H126" si="21">SUM(D116,F116)</f>
        <v>809510.05334059615</v>
      </c>
      <c r="I116" s="53">
        <f>IF(D116&lt;&gt;0,C116/D116,0)</f>
        <v>0.10506507667526938</v>
      </c>
      <c r="K116" s="58" t="s">
        <v>73</v>
      </c>
    </row>
    <row r="117" spans="1:11" ht="15" x14ac:dyDescent="0.25">
      <c r="A117" s="85">
        <f t="shared" ref="A117" si="22">MAX(A114:A116)+NoOne</f>
        <v>2</v>
      </c>
      <c r="B117" s="86" t="s">
        <v>74</v>
      </c>
      <c r="C117" s="52">
        <v>0</v>
      </c>
      <c r="D117" s="16">
        <v>55464.455893001636</v>
      </c>
      <c r="E117" s="16"/>
      <c r="F117" s="16">
        <f t="shared" ref="F117:F126" si="23">C117-D117</f>
        <v>-55464.455893001636</v>
      </c>
      <c r="G117" s="16"/>
      <c r="H117" s="16">
        <f t="shared" si="21"/>
        <v>0</v>
      </c>
      <c r="I117" s="53">
        <f t="shared" ref="I117:I126" si="24">IF(D117&lt;&gt;0,C117/D117,0)</f>
        <v>0</v>
      </c>
      <c r="K117" s="58" t="s">
        <v>75</v>
      </c>
    </row>
    <row r="118" spans="1:11" ht="15" x14ac:dyDescent="0.25">
      <c r="A118" s="85">
        <f t="shared" ref="A118" si="25">MAX(A115:A117)+NoOne</f>
        <v>3</v>
      </c>
      <c r="B118" s="101" t="s">
        <v>76</v>
      </c>
      <c r="C118" s="52">
        <v>54842.660460796527</v>
      </c>
      <c r="D118" s="16">
        <v>367318.76345747465</v>
      </c>
      <c r="E118" s="16"/>
      <c r="F118" s="16">
        <f t="shared" si="23"/>
        <v>-312476.10299667809</v>
      </c>
      <c r="G118" s="16"/>
      <c r="H118" s="16">
        <f t="shared" si="21"/>
        <v>54842.660460796556</v>
      </c>
      <c r="I118" s="53">
        <f t="shared" si="24"/>
        <v>0.14930536067522668</v>
      </c>
      <c r="K118" s="58" t="s">
        <v>77</v>
      </c>
    </row>
    <row r="119" spans="1:11" ht="15" x14ac:dyDescent="0.25">
      <c r="A119" s="85">
        <f t="shared" ref="A119" si="26">MAX(A116:A118)+NoOne</f>
        <v>4</v>
      </c>
      <c r="B119" s="86" t="s">
        <v>78</v>
      </c>
      <c r="C119" s="52">
        <v>285054.36288423219</v>
      </c>
      <c r="D119" s="52">
        <v>823424.74077321135</v>
      </c>
      <c r="E119" s="16"/>
      <c r="F119" s="16">
        <f t="shared" si="23"/>
        <v>-538370.37788897916</v>
      </c>
      <c r="G119" s="16"/>
      <c r="H119" s="16">
        <f t="shared" si="21"/>
        <v>285054.36288423219</v>
      </c>
      <c r="I119" s="53">
        <f t="shared" si="24"/>
        <v>0.3461814404757389</v>
      </c>
      <c r="K119" s="58" t="s">
        <v>79</v>
      </c>
    </row>
    <row r="120" spans="1:11" ht="15" x14ac:dyDescent="0.25">
      <c r="A120" s="85">
        <f t="shared" ref="A120" si="27">MAX(A117:A119)+NoOne</f>
        <v>5</v>
      </c>
      <c r="B120" s="86" t="s">
        <v>80</v>
      </c>
      <c r="C120" s="52">
        <v>535299.34273159155</v>
      </c>
      <c r="D120" s="52">
        <v>1290296.0560981249</v>
      </c>
      <c r="E120" s="16"/>
      <c r="F120" s="16">
        <f t="shared" si="23"/>
        <v>-754996.7133665334</v>
      </c>
      <c r="G120" s="16"/>
      <c r="H120" s="16">
        <f t="shared" si="21"/>
        <v>535299.34273159155</v>
      </c>
      <c r="I120" s="53">
        <f t="shared" si="24"/>
        <v>0.4148655188099582</v>
      </c>
      <c r="K120" s="58" t="s">
        <v>81</v>
      </c>
    </row>
    <row r="121" spans="1:11" ht="15" x14ac:dyDescent="0.25">
      <c r="A121" s="85">
        <f t="shared" ref="A121" si="28">MAX(A118:A120)+NoOne</f>
        <v>6</v>
      </c>
      <c r="B121" s="86" t="s">
        <v>82</v>
      </c>
      <c r="C121" s="52">
        <v>0</v>
      </c>
      <c r="D121" s="16">
        <v>0</v>
      </c>
      <c r="E121" s="16"/>
      <c r="F121" s="16">
        <f t="shared" si="23"/>
        <v>0</v>
      </c>
      <c r="G121" s="16"/>
      <c r="H121" s="16">
        <f t="shared" si="21"/>
        <v>0</v>
      </c>
      <c r="I121" s="53">
        <f t="shared" si="24"/>
        <v>0</v>
      </c>
      <c r="K121" s="58" t="s">
        <v>83</v>
      </c>
    </row>
    <row r="122" spans="1:11" ht="15" x14ac:dyDescent="0.25">
      <c r="A122" s="85">
        <f t="shared" ref="A122" si="29">MAX(A119:A121)+NoOne</f>
        <v>7</v>
      </c>
      <c r="B122" s="86" t="s">
        <v>65</v>
      </c>
      <c r="C122" s="52">
        <v>0</v>
      </c>
      <c r="D122" s="16">
        <v>0</v>
      </c>
      <c r="E122" s="16"/>
      <c r="F122" s="16">
        <f t="shared" si="23"/>
        <v>0</v>
      </c>
      <c r="G122" s="16"/>
      <c r="H122" s="16">
        <f t="shared" si="21"/>
        <v>0</v>
      </c>
      <c r="I122" s="53">
        <f t="shared" si="24"/>
        <v>0</v>
      </c>
      <c r="K122" s="58" t="s">
        <v>84</v>
      </c>
    </row>
    <row r="123" spans="1:11" ht="15" hidden="1" x14ac:dyDescent="0.25">
      <c r="A123" s="85">
        <f t="shared" ref="A123" si="30">MAX(A120:A122)+NoOne</f>
        <v>8</v>
      </c>
      <c r="B123" s="86" t="s">
        <v>85</v>
      </c>
      <c r="C123" s="52">
        <v>0</v>
      </c>
      <c r="D123" s="16">
        <v>0</v>
      </c>
      <c r="E123" s="16"/>
      <c r="F123" s="16">
        <f t="shared" si="23"/>
        <v>0</v>
      </c>
      <c r="G123" s="16"/>
      <c r="H123" s="16">
        <f t="shared" si="21"/>
        <v>0</v>
      </c>
      <c r="I123" s="53">
        <f t="shared" si="24"/>
        <v>0</v>
      </c>
      <c r="K123" s="58" t="s">
        <v>86</v>
      </c>
    </row>
    <row r="124" spans="1:11" ht="15" hidden="1" x14ac:dyDescent="0.25">
      <c r="A124" s="85">
        <f t="shared" ref="A124" si="31">MAX(A121:A123)+NoOne</f>
        <v>9</v>
      </c>
      <c r="B124" s="86" t="s">
        <v>87</v>
      </c>
      <c r="C124" s="52">
        <v>0</v>
      </c>
      <c r="D124" s="16">
        <v>0</v>
      </c>
      <c r="E124" s="16"/>
      <c r="F124" s="16">
        <f t="shared" si="23"/>
        <v>0</v>
      </c>
      <c r="G124" s="16"/>
      <c r="H124" s="16">
        <f t="shared" si="21"/>
        <v>0</v>
      </c>
      <c r="I124" s="53">
        <f t="shared" si="24"/>
        <v>0</v>
      </c>
      <c r="K124" s="58" t="s">
        <v>88</v>
      </c>
    </row>
    <row r="125" spans="1:11" ht="15" x14ac:dyDescent="0.25">
      <c r="A125" s="85">
        <v>8</v>
      </c>
      <c r="B125" s="86" t="s">
        <v>67</v>
      </c>
      <c r="C125" s="52">
        <v>26858.520479999981</v>
      </c>
      <c r="D125" s="52">
        <v>163053.22773518122</v>
      </c>
      <c r="E125" s="16"/>
      <c r="F125" s="16">
        <f t="shared" si="23"/>
        <v>-136194.70725518125</v>
      </c>
      <c r="G125" s="16"/>
      <c r="H125" s="16">
        <f t="shared" si="21"/>
        <v>26858.520479999977</v>
      </c>
      <c r="I125" s="53">
        <f t="shared" si="24"/>
        <v>0.16472240907503879</v>
      </c>
      <c r="K125" s="58" t="s">
        <v>89</v>
      </c>
    </row>
    <row r="126" spans="1:11" ht="15" x14ac:dyDescent="0.25">
      <c r="A126" s="85">
        <v>9</v>
      </c>
      <c r="B126" s="101" t="s">
        <v>90</v>
      </c>
      <c r="C126" s="52">
        <v>6384</v>
      </c>
      <c r="D126" s="16">
        <v>0</v>
      </c>
      <c r="E126" s="16"/>
      <c r="F126" s="16">
        <f t="shared" si="23"/>
        <v>6384</v>
      </c>
      <c r="G126" s="16"/>
      <c r="H126" s="16">
        <f t="shared" si="21"/>
        <v>6384</v>
      </c>
      <c r="I126" s="53">
        <f t="shared" si="24"/>
        <v>0</v>
      </c>
      <c r="K126" s="58" t="s">
        <v>91</v>
      </c>
    </row>
    <row r="127" spans="1:11" x14ac:dyDescent="0.2">
      <c r="C127" s="104"/>
      <c r="D127" s="104"/>
      <c r="E127" s="104"/>
      <c r="F127" s="110"/>
      <c r="H127" s="104"/>
      <c r="I127" s="117"/>
    </row>
    <row r="128" spans="1:11" ht="17.25" thickBot="1" x14ac:dyDescent="0.35">
      <c r="A128" s="85">
        <v>10</v>
      </c>
      <c r="B128" s="121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117"/>
    </row>
    <row r="135" spans="1:9" x14ac:dyDescent="0.2">
      <c r="I135" s="87" t="s">
        <v>188</v>
      </c>
    </row>
    <row r="136" spans="1:9" x14ac:dyDescent="0.2">
      <c r="I136" s="87" t="s">
        <v>93</v>
      </c>
    </row>
    <row r="137" spans="1:9" x14ac:dyDescent="0.2">
      <c r="I137" s="88"/>
    </row>
    <row r="139" spans="1:9" x14ac:dyDescent="0.2">
      <c r="A139" s="89" t="str">
        <f>+A6</f>
        <v>NEWFOUNDLAND AND LABRADOR HYDRO</v>
      </c>
      <c r="B139" s="89"/>
      <c r="C139" s="89"/>
      <c r="D139" s="89"/>
      <c r="E139" s="89"/>
      <c r="F139" s="89"/>
      <c r="G139" s="89"/>
      <c r="H139" s="89"/>
      <c r="I139" s="89"/>
    </row>
    <row r="140" spans="1:9" x14ac:dyDescent="0.2">
      <c r="A140" s="89" t="s">
        <v>192</v>
      </c>
      <c r="B140" s="89"/>
      <c r="C140" s="89"/>
      <c r="D140" s="89"/>
      <c r="E140" s="89"/>
      <c r="F140" s="89"/>
      <c r="G140" s="89"/>
      <c r="H140" s="89"/>
      <c r="I140" s="89"/>
    </row>
    <row r="141" spans="1:9" x14ac:dyDescent="0.2">
      <c r="A141" s="89" t="s">
        <v>39</v>
      </c>
      <c r="B141" s="89"/>
      <c r="C141" s="89"/>
      <c r="D141" s="89"/>
      <c r="E141" s="89"/>
      <c r="F141" s="89"/>
      <c r="G141" s="89"/>
      <c r="H141" s="89"/>
      <c r="I141" s="89"/>
    </row>
    <row r="142" spans="1:9" x14ac:dyDescent="0.2">
      <c r="A142" s="89" t="s">
        <v>190</v>
      </c>
      <c r="B142" s="89"/>
      <c r="C142" s="89"/>
      <c r="D142" s="89"/>
      <c r="E142" s="89"/>
      <c r="F142" s="89"/>
      <c r="G142" s="89"/>
      <c r="H142" s="89"/>
      <c r="I142" s="89"/>
    </row>
    <row r="143" spans="1:9" s="85" customFormat="1" x14ac:dyDescent="0.2"/>
    <row r="144" spans="1:9" s="85" customFormat="1" x14ac:dyDescent="0.2">
      <c r="B144" s="85">
        <f t="shared" ref="B144:I144" si="32">MAX(A144)+NoOne</f>
        <v>1</v>
      </c>
      <c r="C144" s="85">
        <f t="shared" si="32"/>
        <v>2</v>
      </c>
      <c r="D144" s="85">
        <f t="shared" si="32"/>
        <v>3</v>
      </c>
      <c r="E144" s="85">
        <f t="shared" si="32"/>
        <v>4</v>
      </c>
      <c r="F144" s="85">
        <f t="shared" si="32"/>
        <v>5</v>
      </c>
      <c r="G144" s="85">
        <f t="shared" si="32"/>
        <v>6</v>
      </c>
      <c r="H144" s="85">
        <v>6</v>
      </c>
      <c r="I144" s="85">
        <f t="shared" si="32"/>
        <v>7</v>
      </c>
    </row>
    <row r="145" spans="1:11" s="85" customFormat="1" x14ac:dyDescent="0.2"/>
    <row r="146" spans="1:11" x14ac:dyDescent="0.2">
      <c r="B146" s="85"/>
      <c r="C146" s="85"/>
      <c r="D146" s="91" t="s">
        <v>7</v>
      </c>
      <c r="E146" s="85"/>
      <c r="F146" s="85"/>
      <c r="H146" s="91" t="s">
        <v>8</v>
      </c>
      <c r="I146" s="85" t="s">
        <v>9</v>
      </c>
    </row>
    <row r="147" spans="1:11" x14ac:dyDescent="0.2">
      <c r="A147" s="85" t="s">
        <v>10</v>
      </c>
      <c r="B147" s="85"/>
      <c r="C147" s="85"/>
      <c r="D147" s="85" t="s">
        <v>11</v>
      </c>
      <c r="E147" s="85" t="s">
        <v>9</v>
      </c>
      <c r="F147" s="85"/>
      <c r="G147" s="91" t="s">
        <v>12</v>
      </c>
      <c r="H147" s="91" t="s">
        <v>13</v>
      </c>
      <c r="I147" s="85" t="s">
        <v>14</v>
      </c>
    </row>
    <row r="148" spans="1:11" x14ac:dyDescent="0.2">
      <c r="A148" s="85" t="s">
        <v>15</v>
      </c>
      <c r="B148" s="85" t="s">
        <v>16</v>
      </c>
      <c r="C148" s="85" t="s">
        <v>17</v>
      </c>
      <c r="D148" s="85" t="s">
        <v>18</v>
      </c>
      <c r="E148" s="85" t="s">
        <v>45</v>
      </c>
      <c r="F148" s="85" t="s">
        <v>20</v>
      </c>
      <c r="G148" s="85" t="s">
        <v>21</v>
      </c>
      <c r="H148" s="85" t="s">
        <v>18</v>
      </c>
      <c r="I148" s="85" t="s">
        <v>22</v>
      </c>
    </row>
    <row r="149" spans="1:11" x14ac:dyDescent="0.2">
      <c r="B149" s="85"/>
      <c r="C149" s="85"/>
      <c r="D149" s="85"/>
      <c r="E149" s="85"/>
      <c r="F149" s="85"/>
      <c r="H149" s="13" t="s">
        <v>25</v>
      </c>
      <c r="I149" s="85" t="s">
        <v>26</v>
      </c>
    </row>
    <row r="150" spans="1:11" x14ac:dyDescent="0.2">
      <c r="B150" s="85"/>
      <c r="C150" s="85" t="s">
        <v>27</v>
      </c>
      <c r="D150" s="85" t="s">
        <v>27</v>
      </c>
      <c r="E150" s="85" t="s">
        <v>27</v>
      </c>
      <c r="F150" s="85" t="s">
        <v>27</v>
      </c>
      <c r="G150" s="85" t="s">
        <v>27</v>
      </c>
      <c r="H150" s="85" t="s">
        <v>27</v>
      </c>
      <c r="I150" s="85"/>
    </row>
    <row r="153" spans="1:11" x14ac:dyDescent="0.2">
      <c r="B153" s="96" t="s">
        <v>39</v>
      </c>
    </row>
    <row r="154" spans="1:11" ht="15" x14ac:dyDescent="0.25">
      <c r="A154" s="85">
        <f t="shared" ref="A154" si="33">MAX(A151:A153)+NoOne</f>
        <v>1</v>
      </c>
      <c r="B154" s="86" t="s">
        <v>72</v>
      </c>
      <c r="C154" s="52">
        <v>4669502.3740669573</v>
      </c>
      <c r="D154" s="16">
        <v>25171515.047610119</v>
      </c>
      <c r="E154" s="16"/>
      <c r="F154" s="16">
        <f>C154-D154</f>
        <v>-20502012.673543163</v>
      </c>
      <c r="G154" s="16"/>
      <c r="H154" s="16">
        <f t="shared" ref="H154:H164" si="34">SUM(D154,F154)</f>
        <v>4669502.3740669563</v>
      </c>
      <c r="I154" s="53">
        <f>IF(D154&lt;&gt;0,C154/D154,0)</f>
        <v>0.18550740252364339</v>
      </c>
      <c r="K154" s="86" t="s">
        <v>94</v>
      </c>
    </row>
    <row r="155" spans="1:11" ht="15" x14ac:dyDescent="0.25">
      <c r="A155" s="85">
        <f t="shared" ref="A155" si="35">MAX(A152:A154)+NoOne</f>
        <v>2</v>
      </c>
      <c r="B155" s="86" t="s">
        <v>74</v>
      </c>
      <c r="C155" s="52">
        <v>945103.9988196888</v>
      </c>
      <c r="D155" s="16">
        <v>894392.75602439465</v>
      </c>
      <c r="E155" s="16"/>
      <c r="F155" s="16">
        <f t="shared" ref="F155:F163" si="36">C155-D155</f>
        <v>50711.242795294151</v>
      </c>
      <c r="G155" s="16"/>
      <c r="H155" s="16">
        <f t="shared" si="34"/>
        <v>945103.9988196888</v>
      </c>
      <c r="I155" s="53">
        <f t="shared" ref="I155:I164" si="37">IF(D155&lt;&gt;0,C155/D155,0)</f>
        <v>1.0566990759414323</v>
      </c>
      <c r="K155" s="86" t="s">
        <v>95</v>
      </c>
    </row>
    <row r="156" spans="1:11" ht="15" x14ac:dyDescent="0.25">
      <c r="A156" s="85">
        <f t="shared" ref="A156" si="38">MAX(A153:A155)+NoOne</f>
        <v>3</v>
      </c>
      <c r="B156" s="101" t="s">
        <v>76</v>
      </c>
      <c r="C156" s="52">
        <v>328741.89270779031</v>
      </c>
      <c r="D156" s="16">
        <v>1337649.2549823974</v>
      </c>
      <c r="E156" s="16"/>
      <c r="F156" s="16">
        <f t="shared" si="36"/>
        <v>-1008907.3622746072</v>
      </c>
      <c r="G156" s="16"/>
      <c r="H156" s="16">
        <f t="shared" si="34"/>
        <v>328741.89270779025</v>
      </c>
      <c r="I156" s="53">
        <f t="shared" si="37"/>
        <v>0.24576090592007718</v>
      </c>
      <c r="K156" s="86" t="s">
        <v>96</v>
      </c>
    </row>
    <row r="157" spans="1:11" ht="15" x14ac:dyDescent="0.25">
      <c r="A157" s="85">
        <f t="shared" ref="A157" si="39">MAX(A154:A156)+NoOne</f>
        <v>4</v>
      </c>
      <c r="B157" s="86" t="s">
        <v>78</v>
      </c>
      <c r="C157" s="52">
        <v>1505529.9763934463</v>
      </c>
      <c r="D157" s="16">
        <v>3692362.2730602482</v>
      </c>
      <c r="E157" s="16"/>
      <c r="F157" s="16">
        <f t="shared" si="36"/>
        <v>-2186832.2966668019</v>
      </c>
      <c r="G157" s="16"/>
      <c r="H157" s="16">
        <f t="shared" si="34"/>
        <v>1505529.9763934463</v>
      </c>
      <c r="I157" s="53">
        <f t="shared" si="37"/>
        <v>0.40774167458537475</v>
      </c>
      <c r="K157" s="86" t="s">
        <v>97</v>
      </c>
    </row>
    <row r="158" spans="1:11" ht="15" x14ac:dyDescent="0.25">
      <c r="A158" s="85">
        <f t="shared" ref="A158" si="40">MAX(A155:A157)+NoOne</f>
        <v>5</v>
      </c>
      <c r="B158" s="86" t="s">
        <v>80</v>
      </c>
      <c r="C158" s="52">
        <v>3760678.8175117802</v>
      </c>
      <c r="D158" s="16">
        <v>9555598.3239415344</v>
      </c>
      <c r="E158" s="16"/>
      <c r="F158" s="16">
        <f t="shared" si="36"/>
        <v>-5794919.5064297542</v>
      </c>
      <c r="G158" s="16"/>
      <c r="H158" s="16">
        <f t="shared" si="34"/>
        <v>3760678.8175117802</v>
      </c>
      <c r="I158" s="53">
        <f t="shared" si="37"/>
        <v>0.39355764966484685</v>
      </c>
      <c r="K158" s="86" t="s">
        <v>98</v>
      </c>
    </row>
    <row r="159" spans="1:11" ht="15" x14ac:dyDescent="0.25">
      <c r="A159" s="85">
        <f t="shared" ref="A159" si="41">MAX(A156:A158)+NoOne</f>
        <v>6</v>
      </c>
      <c r="B159" s="86" t="s">
        <v>82</v>
      </c>
      <c r="C159" s="52">
        <v>364087.48779334419</v>
      </c>
      <c r="D159" s="16">
        <v>1830406.5511158232</v>
      </c>
      <c r="E159" s="16"/>
      <c r="F159" s="16">
        <f t="shared" si="36"/>
        <v>-1466319.0633224789</v>
      </c>
      <c r="G159" s="16"/>
      <c r="H159" s="16">
        <f t="shared" si="34"/>
        <v>364087.48779334431</v>
      </c>
      <c r="I159" s="53">
        <f t="shared" si="37"/>
        <v>0.19891072153964648</v>
      </c>
      <c r="K159" s="86" t="s">
        <v>99</v>
      </c>
    </row>
    <row r="160" spans="1:11" ht="15" x14ac:dyDescent="0.25">
      <c r="A160" s="85">
        <f t="shared" ref="A160" si="42">MAX(A157:A159)+NoOne</f>
        <v>7</v>
      </c>
      <c r="B160" s="86" t="s">
        <v>65</v>
      </c>
      <c r="C160" s="52">
        <v>245159.76993788074</v>
      </c>
      <c r="D160" s="16">
        <v>1373674.8775542325</v>
      </c>
      <c r="E160" s="16"/>
      <c r="F160" s="16">
        <f t="shared" si="36"/>
        <v>-1128515.1076163517</v>
      </c>
      <c r="G160" s="16"/>
      <c r="H160" s="16">
        <f t="shared" si="34"/>
        <v>245159.7699378808</v>
      </c>
      <c r="I160" s="53">
        <f t="shared" si="37"/>
        <v>0.17847001058531178</v>
      </c>
      <c r="K160" s="86" t="s">
        <v>100</v>
      </c>
    </row>
    <row r="161" spans="1:11" ht="15" hidden="1" x14ac:dyDescent="0.25">
      <c r="A161" s="85">
        <f t="shared" ref="A161" si="43">MAX(A158:A160)+NoOne</f>
        <v>8</v>
      </c>
      <c r="B161" s="86" t="s">
        <v>85</v>
      </c>
      <c r="C161" s="52">
        <v>0</v>
      </c>
      <c r="D161" s="16">
        <v>0</v>
      </c>
      <c r="E161" s="16"/>
      <c r="F161" s="16">
        <f t="shared" si="36"/>
        <v>0</v>
      </c>
      <c r="G161" s="16"/>
      <c r="H161" s="16">
        <f t="shared" si="34"/>
        <v>0</v>
      </c>
      <c r="I161" s="53">
        <f t="shared" si="37"/>
        <v>0</v>
      </c>
      <c r="K161" s="86" t="s">
        <v>101</v>
      </c>
    </row>
    <row r="162" spans="1:11" ht="15" hidden="1" x14ac:dyDescent="0.25">
      <c r="A162" s="85">
        <f t="shared" ref="A162" si="44">MAX(A159:A161)+NoOne</f>
        <v>9</v>
      </c>
      <c r="B162" s="86" t="s">
        <v>87</v>
      </c>
      <c r="C162" s="52">
        <v>0</v>
      </c>
      <c r="D162" s="16">
        <v>0</v>
      </c>
      <c r="E162" s="16"/>
      <c r="F162" s="16">
        <f t="shared" si="36"/>
        <v>0</v>
      </c>
      <c r="G162" s="16"/>
      <c r="H162" s="16">
        <f t="shared" si="34"/>
        <v>0</v>
      </c>
      <c r="I162" s="53">
        <f t="shared" si="37"/>
        <v>0</v>
      </c>
      <c r="K162" s="86" t="s">
        <v>102</v>
      </c>
    </row>
    <row r="163" spans="1:11" ht="15" x14ac:dyDescent="0.25">
      <c r="A163" s="85">
        <v>8</v>
      </c>
      <c r="B163" s="86" t="s">
        <v>67</v>
      </c>
      <c r="C163" s="52">
        <v>144154.86624000021</v>
      </c>
      <c r="D163" s="16">
        <v>309889.10472647514</v>
      </c>
      <c r="E163" s="16"/>
      <c r="F163" s="16">
        <f t="shared" si="36"/>
        <v>-165734.23848647493</v>
      </c>
      <c r="G163" s="16"/>
      <c r="H163" s="16">
        <f t="shared" si="34"/>
        <v>144154.86624000021</v>
      </c>
      <c r="I163" s="53">
        <f t="shared" si="37"/>
        <v>0.46518210560270934</v>
      </c>
      <c r="K163" s="86" t="s">
        <v>103</v>
      </c>
    </row>
    <row r="164" spans="1:11" ht="15" x14ac:dyDescent="0.25">
      <c r="A164" s="85">
        <v>9</v>
      </c>
      <c r="B164" s="101" t="s">
        <v>90</v>
      </c>
      <c r="C164" s="52">
        <v>6384</v>
      </c>
      <c r="D164" s="16">
        <v>0</v>
      </c>
      <c r="E164" s="16"/>
      <c r="F164" s="16">
        <f>C164-D164</f>
        <v>6384</v>
      </c>
      <c r="G164" s="16"/>
      <c r="H164" s="16">
        <f t="shared" si="34"/>
        <v>6384</v>
      </c>
      <c r="I164" s="53">
        <f t="shared" si="37"/>
        <v>0</v>
      </c>
      <c r="K164" s="86" t="s">
        <v>104</v>
      </c>
    </row>
    <row r="165" spans="1:11" x14ac:dyDescent="0.2">
      <c r="C165" s="104"/>
      <c r="D165" s="104"/>
      <c r="E165" s="104"/>
      <c r="F165" s="110"/>
      <c r="H165" s="104"/>
      <c r="I165" s="117"/>
    </row>
    <row r="166" spans="1:11" ht="17.25" thickBot="1" x14ac:dyDescent="0.35">
      <c r="A166" s="85">
        <v>10</v>
      </c>
      <c r="B166" s="121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 t="shared" ref="F166" si="45"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11" ht="13.5" thickTop="1" x14ac:dyDescent="0.2"/>
    <row r="173" spans="1:11" x14ac:dyDescent="0.2">
      <c r="I173" s="87" t="s">
        <v>188</v>
      </c>
    </row>
    <row r="174" spans="1:11" x14ac:dyDescent="0.2">
      <c r="I174" s="87" t="s">
        <v>105</v>
      </c>
    </row>
    <row r="175" spans="1:11" x14ac:dyDescent="0.2">
      <c r="I175" s="88"/>
    </row>
    <row r="177" spans="1:11" x14ac:dyDescent="0.2">
      <c r="A177" s="89" t="str">
        <f>+A6</f>
        <v>NEWFOUNDLAND AND LABRADOR HYDRO</v>
      </c>
      <c r="B177" s="89"/>
      <c r="C177" s="89"/>
      <c r="D177" s="89"/>
      <c r="E177" s="89"/>
      <c r="F177" s="89"/>
      <c r="G177" s="89"/>
      <c r="H177" s="89"/>
      <c r="I177" s="89"/>
    </row>
    <row r="178" spans="1:11" x14ac:dyDescent="0.2">
      <c r="A178" s="89" t="s">
        <v>192</v>
      </c>
      <c r="B178" s="89"/>
      <c r="C178" s="89"/>
      <c r="D178" s="89"/>
      <c r="E178" s="89"/>
      <c r="F178" s="89"/>
      <c r="G178" s="89"/>
      <c r="H178" s="89"/>
      <c r="I178" s="89"/>
    </row>
    <row r="179" spans="1:11" x14ac:dyDescent="0.2">
      <c r="A179" s="89" t="s">
        <v>40</v>
      </c>
      <c r="B179" s="89"/>
      <c r="C179" s="89"/>
      <c r="D179" s="89"/>
      <c r="E179" s="89"/>
      <c r="F179" s="89"/>
      <c r="G179" s="89"/>
      <c r="H179" s="89"/>
      <c r="I179" s="89"/>
    </row>
    <row r="180" spans="1:11" x14ac:dyDescent="0.2">
      <c r="A180" s="89" t="s">
        <v>190</v>
      </c>
      <c r="B180" s="89"/>
      <c r="C180" s="89"/>
      <c r="D180" s="89"/>
      <c r="E180" s="89"/>
      <c r="F180" s="89"/>
      <c r="G180" s="89"/>
      <c r="H180" s="89"/>
      <c r="I180" s="89"/>
    </row>
    <row r="181" spans="1:11" s="85" customFormat="1" x14ac:dyDescent="0.2"/>
    <row r="182" spans="1:11" s="85" customFormat="1" x14ac:dyDescent="0.2">
      <c r="B182" s="85">
        <f t="shared" ref="B182:I182" si="46">MAX(A182)+NoOne</f>
        <v>1</v>
      </c>
      <c r="C182" s="85">
        <f t="shared" si="46"/>
        <v>2</v>
      </c>
      <c r="D182" s="85">
        <f t="shared" si="46"/>
        <v>3</v>
      </c>
      <c r="E182" s="85">
        <f t="shared" si="46"/>
        <v>4</v>
      </c>
      <c r="F182" s="85">
        <f t="shared" si="46"/>
        <v>5</v>
      </c>
      <c r="G182" s="85">
        <f t="shared" si="46"/>
        <v>6</v>
      </c>
      <c r="H182" s="85">
        <v>6</v>
      </c>
      <c r="I182" s="85">
        <f t="shared" si="46"/>
        <v>7</v>
      </c>
    </row>
    <row r="183" spans="1:11" s="85" customFormat="1" x14ac:dyDescent="0.2"/>
    <row r="184" spans="1:11" x14ac:dyDescent="0.2">
      <c r="B184" s="85"/>
      <c r="C184" s="85"/>
      <c r="D184" s="91" t="s">
        <v>7</v>
      </c>
      <c r="E184" s="85"/>
      <c r="F184" s="85"/>
      <c r="H184" s="91" t="s">
        <v>8</v>
      </c>
      <c r="I184" s="85" t="s">
        <v>9</v>
      </c>
    </row>
    <row r="185" spans="1:11" x14ac:dyDescent="0.2">
      <c r="A185" s="85" t="s">
        <v>10</v>
      </c>
      <c r="B185" s="85"/>
      <c r="C185" s="85"/>
      <c r="D185" s="85" t="s">
        <v>11</v>
      </c>
      <c r="E185" s="85" t="s">
        <v>9</v>
      </c>
      <c r="F185" s="85"/>
      <c r="G185" s="91" t="s">
        <v>12</v>
      </c>
      <c r="H185" s="91" t="s">
        <v>13</v>
      </c>
      <c r="I185" s="85" t="s">
        <v>14</v>
      </c>
    </row>
    <row r="186" spans="1:11" ht="13.5" customHeight="1" x14ac:dyDescent="0.2">
      <c r="A186" s="85" t="s">
        <v>15</v>
      </c>
      <c r="B186" s="85" t="s">
        <v>16</v>
      </c>
      <c r="C186" s="85" t="s">
        <v>17</v>
      </c>
      <c r="D186" s="85" t="s">
        <v>18</v>
      </c>
      <c r="E186" s="85" t="s">
        <v>45</v>
      </c>
      <c r="F186" s="85" t="s">
        <v>20</v>
      </c>
      <c r="G186" s="85" t="s">
        <v>21</v>
      </c>
      <c r="H186" s="85" t="s">
        <v>18</v>
      </c>
      <c r="I186" s="85" t="s">
        <v>22</v>
      </c>
    </row>
    <row r="187" spans="1:11" ht="13.5" customHeight="1" x14ac:dyDescent="0.2">
      <c r="B187" s="85"/>
      <c r="C187" s="85"/>
      <c r="D187" s="85"/>
      <c r="E187" s="85"/>
      <c r="F187" s="85"/>
      <c r="H187" s="13" t="s">
        <v>25</v>
      </c>
      <c r="I187" s="85" t="s">
        <v>26</v>
      </c>
    </row>
    <row r="188" spans="1:11" ht="13.5" customHeight="1" x14ac:dyDescent="0.2">
      <c r="C188" s="85" t="s">
        <v>27</v>
      </c>
      <c r="D188" s="85" t="s">
        <v>27</v>
      </c>
      <c r="E188" s="85" t="s">
        <v>27</v>
      </c>
      <c r="F188" s="85" t="s">
        <v>27</v>
      </c>
      <c r="G188" s="85" t="s">
        <v>27</v>
      </c>
      <c r="H188" s="85" t="s">
        <v>27</v>
      </c>
    </row>
    <row r="190" spans="1:11" x14ac:dyDescent="0.2">
      <c r="B190" s="96" t="s">
        <v>40</v>
      </c>
    </row>
    <row r="191" spans="1:11" ht="15" x14ac:dyDescent="0.25">
      <c r="A191" s="85">
        <f t="shared" ref="A191" si="47">MAX(A188:A190)+NoOne</f>
        <v>1</v>
      </c>
      <c r="B191" s="86" t="s">
        <v>53</v>
      </c>
      <c r="C191" s="52">
        <v>828511.29480396374</v>
      </c>
      <c r="D191" s="16">
        <v>2224303.689135131</v>
      </c>
      <c r="E191" s="16"/>
      <c r="F191" s="16">
        <f>C191-D191</f>
        <v>-1395792.3943311672</v>
      </c>
      <c r="G191" s="16"/>
      <c r="H191" s="16">
        <f t="shared" ref="H191:H196" si="48">SUM(D191,F191)</f>
        <v>828511.29480396374</v>
      </c>
      <c r="I191" s="53">
        <f t="shared" ref="I191:I196" si="49">IF(D191&lt;&gt;0,C191/D191,0)</f>
        <v>0.37248119438497679</v>
      </c>
      <c r="K191" s="86" t="s">
        <v>106</v>
      </c>
    </row>
    <row r="192" spans="1:11" ht="15" x14ac:dyDescent="0.25">
      <c r="A192" s="85">
        <f t="shared" ref="A192" si="50">MAX(A189:A191)+NoOne</f>
        <v>2</v>
      </c>
      <c r="B192" s="86" t="s">
        <v>55</v>
      </c>
      <c r="C192" s="52">
        <v>1782546.8304509185</v>
      </c>
      <c r="D192" s="16">
        <v>4421636.5928514004</v>
      </c>
      <c r="E192" s="16"/>
      <c r="F192" s="16">
        <f t="shared" ref="F192:F198" si="51">C192-D192</f>
        <v>-2639089.7624004818</v>
      </c>
      <c r="G192" s="16"/>
      <c r="H192" s="16">
        <f t="shared" si="48"/>
        <v>1782546.8304509185</v>
      </c>
      <c r="I192" s="53">
        <f t="shared" si="49"/>
        <v>0.40314186682207631</v>
      </c>
      <c r="K192" s="86" t="s">
        <v>107</v>
      </c>
    </row>
    <row r="193" spans="1:11" ht="15" x14ac:dyDescent="0.25">
      <c r="A193" s="85">
        <f t="shared" ref="A193" si="52">MAX(A190:A192)+NoOne</f>
        <v>3</v>
      </c>
      <c r="B193" s="86" t="s">
        <v>59</v>
      </c>
      <c r="C193" s="52">
        <v>1046117.9889364933</v>
      </c>
      <c r="D193" s="16">
        <v>2332949.6198429321</v>
      </c>
      <c r="E193" s="16"/>
      <c r="F193" s="16">
        <f t="shared" si="51"/>
        <v>-1286831.6309064389</v>
      </c>
      <c r="G193" s="16"/>
      <c r="H193" s="16">
        <f t="shared" si="48"/>
        <v>1046117.9889364932</v>
      </c>
      <c r="I193" s="53">
        <f t="shared" si="49"/>
        <v>0.44841002139039937</v>
      </c>
      <c r="K193" s="86" t="s">
        <v>108</v>
      </c>
    </row>
    <row r="194" spans="1:11" ht="15" x14ac:dyDescent="0.25">
      <c r="A194" s="85">
        <f t="shared" ref="A194" si="53">MAX(A191:A193)+NoOne</f>
        <v>4</v>
      </c>
      <c r="B194" s="86" t="s">
        <v>61</v>
      </c>
      <c r="C194" s="52">
        <v>0</v>
      </c>
      <c r="D194" s="16">
        <v>0</v>
      </c>
      <c r="E194" s="16"/>
      <c r="F194" s="16">
        <f t="shared" si="51"/>
        <v>0</v>
      </c>
      <c r="G194" s="16"/>
      <c r="H194" s="16">
        <f t="shared" si="48"/>
        <v>0</v>
      </c>
      <c r="I194" s="53">
        <f t="shared" si="49"/>
        <v>0</v>
      </c>
      <c r="K194" s="86" t="s">
        <v>109</v>
      </c>
    </row>
    <row r="195" spans="1:11" ht="15" x14ac:dyDescent="0.25">
      <c r="A195" s="85">
        <f t="shared" ref="A195" si="54">MAX(A192:A194)+NoOne</f>
        <v>5</v>
      </c>
      <c r="B195" s="86" t="s">
        <v>63</v>
      </c>
      <c r="C195" s="52">
        <v>354037.29560906265</v>
      </c>
      <c r="D195" s="16">
        <v>690869.19849230337</v>
      </c>
      <c r="E195" s="16"/>
      <c r="F195" s="16">
        <f t="shared" si="51"/>
        <v>-336831.90288324072</v>
      </c>
      <c r="G195" s="16"/>
      <c r="H195" s="16">
        <f t="shared" si="48"/>
        <v>354037.29560906265</v>
      </c>
      <c r="I195" s="53">
        <f t="shared" si="49"/>
        <v>0.51245199001733588</v>
      </c>
      <c r="K195" s="86" t="s">
        <v>110</v>
      </c>
    </row>
    <row r="196" spans="1:11" ht="15" x14ac:dyDescent="0.25">
      <c r="A196" s="85">
        <f t="shared" ref="A196" si="55">MAX(A193:A195)+NoOne</f>
        <v>6</v>
      </c>
      <c r="B196" s="86" t="s">
        <v>67</v>
      </c>
      <c r="C196" s="52">
        <v>65923.096800000043</v>
      </c>
      <c r="D196" s="16">
        <v>88736.764789395194</v>
      </c>
      <c r="E196" s="63"/>
      <c r="F196" s="63">
        <f t="shared" si="51"/>
        <v>-22813.667989395151</v>
      </c>
      <c r="G196" s="16"/>
      <c r="H196" s="63">
        <f t="shared" si="48"/>
        <v>65923.096800000043</v>
      </c>
      <c r="I196" s="53">
        <f t="shared" si="49"/>
        <v>0.74290624586618259</v>
      </c>
      <c r="K196" s="86" t="s">
        <v>111</v>
      </c>
    </row>
    <row r="197" spans="1:11" x14ac:dyDescent="0.2">
      <c r="C197" s="104"/>
      <c r="D197" s="104"/>
      <c r="E197" s="104"/>
      <c r="F197" s="110"/>
      <c r="H197" s="104"/>
      <c r="I197" s="117"/>
    </row>
    <row r="198" spans="1:11" ht="13.5" thickBot="1" x14ac:dyDescent="0.25">
      <c r="A198" s="85">
        <v>7</v>
      </c>
      <c r="B198" s="96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 t="shared" si="51"/>
        <v>-5681359.3585107233</v>
      </c>
      <c r="G198" s="61"/>
      <c r="H198" s="122">
        <f>SUM(H191:H196)</f>
        <v>4077136.5066004382</v>
      </c>
      <c r="I198" s="62">
        <f>IF(D198&lt;&gt;0,C198/D198,0)</f>
        <v>0.41780378482068403</v>
      </c>
    </row>
    <row r="199" spans="1:11" ht="13.5" thickTop="1" x14ac:dyDescent="0.2"/>
    <row r="205" spans="1:11" x14ac:dyDescent="0.2">
      <c r="I205" s="87" t="s">
        <v>188</v>
      </c>
    </row>
    <row r="206" spans="1:11" x14ac:dyDescent="0.2">
      <c r="I206" s="87" t="s">
        <v>113</v>
      </c>
    </row>
    <row r="207" spans="1:11" x14ac:dyDescent="0.2">
      <c r="I207" s="88"/>
    </row>
    <row r="208" spans="1:11" x14ac:dyDescent="0.2">
      <c r="A208" s="89" t="str">
        <f>+A6</f>
        <v>NEWFOUNDLAND AND LABRADOR HYDRO</v>
      </c>
      <c r="B208" s="89"/>
      <c r="C208" s="89"/>
      <c r="D208" s="89"/>
      <c r="E208" s="89"/>
      <c r="F208" s="89"/>
      <c r="G208" s="89"/>
      <c r="H208" s="89"/>
      <c r="I208" s="89"/>
    </row>
    <row r="209" spans="1:11" x14ac:dyDescent="0.2">
      <c r="A209" s="89" t="s">
        <v>192</v>
      </c>
      <c r="B209" s="89"/>
      <c r="C209" s="89"/>
      <c r="D209" s="89"/>
      <c r="E209" s="89"/>
      <c r="F209" s="89"/>
      <c r="G209" s="89"/>
      <c r="H209" s="89"/>
      <c r="I209" s="89"/>
    </row>
    <row r="210" spans="1:11" x14ac:dyDescent="0.2">
      <c r="A210" s="89" t="s">
        <v>114</v>
      </c>
      <c r="B210" s="89"/>
      <c r="C210" s="89"/>
      <c r="D210" s="89"/>
      <c r="E210" s="89"/>
      <c r="F210" s="89"/>
      <c r="G210" s="89"/>
      <c r="H210" s="89"/>
      <c r="I210" s="89"/>
    </row>
    <row r="211" spans="1:11" x14ac:dyDescent="0.2">
      <c r="A211" s="89" t="s">
        <v>190</v>
      </c>
      <c r="B211" s="89"/>
      <c r="C211" s="89"/>
      <c r="D211" s="89"/>
      <c r="E211" s="89"/>
      <c r="F211" s="89"/>
      <c r="G211" s="89"/>
      <c r="H211" s="89"/>
      <c r="I211" s="89"/>
    </row>
    <row r="212" spans="1:11" x14ac:dyDescent="0.2">
      <c r="B212" s="85">
        <f t="shared" ref="B212:I212" si="56">MAX(A212)+NoOne</f>
        <v>1</v>
      </c>
      <c r="C212" s="85">
        <f t="shared" si="56"/>
        <v>2</v>
      </c>
      <c r="D212" s="85">
        <f t="shared" si="56"/>
        <v>3</v>
      </c>
      <c r="E212" s="85">
        <f t="shared" si="56"/>
        <v>4</v>
      </c>
      <c r="F212" s="85">
        <f t="shared" si="56"/>
        <v>5</v>
      </c>
      <c r="G212" s="85">
        <f t="shared" si="56"/>
        <v>6</v>
      </c>
      <c r="H212" s="85">
        <v>6</v>
      </c>
      <c r="I212" s="85">
        <f t="shared" si="56"/>
        <v>7</v>
      </c>
    </row>
    <row r="213" spans="1:11" x14ac:dyDescent="0.2">
      <c r="G213" s="85"/>
      <c r="H213" s="85"/>
      <c r="I213" s="85"/>
    </row>
    <row r="214" spans="1:11" x14ac:dyDescent="0.2">
      <c r="B214" s="85"/>
      <c r="C214" s="85"/>
      <c r="D214" s="91" t="s">
        <v>7</v>
      </c>
      <c r="E214" s="85"/>
      <c r="F214" s="85"/>
      <c r="H214" s="91" t="s">
        <v>8</v>
      </c>
      <c r="I214" s="85" t="s">
        <v>9</v>
      </c>
    </row>
    <row r="215" spans="1:11" x14ac:dyDescent="0.2">
      <c r="A215" s="85" t="s">
        <v>10</v>
      </c>
      <c r="B215" s="85"/>
      <c r="C215" s="85"/>
      <c r="D215" s="85" t="s">
        <v>11</v>
      </c>
      <c r="E215" s="85" t="s">
        <v>9</v>
      </c>
      <c r="F215" s="85" t="s">
        <v>20</v>
      </c>
      <c r="G215" s="91" t="s">
        <v>12</v>
      </c>
      <c r="H215" s="91" t="s">
        <v>13</v>
      </c>
      <c r="I215" s="85" t="s">
        <v>14</v>
      </c>
    </row>
    <row r="216" spans="1:11" x14ac:dyDescent="0.2">
      <c r="A216" s="85" t="s">
        <v>15</v>
      </c>
      <c r="B216" s="85" t="s">
        <v>16</v>
      </c>
      <c r="C216" s="85" t="s">
        <v>17</v>
      </c>
      <c r="D216" s="85" t="s">
        <v>18</v>
      </c>
      <c r="E216" s="85" t="s">
        <v>45</v>
      </c>
      <c r="F216" s="85" t="s">
        <v>46</v>
      </c>
      <c r="G216" s="85" t="s">
        <v>21</v>
      </c>
      <c r="H216" s="85" t="s">
        <v>18</v>
      </c>
      <c r="I216" s="85" t="s">
        <v>22</v>
      </c>
    </row>
    <row r="217" spans="1:11" ht="15" x14ac:dyDescent="0.25">
      <c r="B217" s="85"/>
      <c r="C217" s="65"/>
      <c r="D217" s="65"/>
      <c r="E217" s="65"/>
      <c r="F217" s="65"/>
      <c r="H217" s="13" t="s">
        <v>25</v>
      </c>
      <c r="I217" s="85" t="s">
        <v>26</v>
      </c>
    </row>
    <row r="218" spans="1:11" ht="15" x14ac:dyDescent="0.25">
      <c r="B218" s="85"/>
      <c r="C218" s="65" t="s">
        <v>27</v>
      </c>
      <c r="D218" s="65" t="s">
        <v>27</v>
      </c>
      <c r="E218" s="65" t="s">
        <v>27</v>
      </c>
      <c r="F218" s="65" t="s">
        <v>27</v>
      </c>
      <c r="G218" s="85" t="s">
        <v>27</v>
      </c>
      <c r="H218" s="85" t="s">
        <v>27</v>
      </c>
      <c r="I218" s="85"/>
    </row>
    <row r="219" spans="1:11" ht="15" x14ac:dyDescent="0.25">
      <c r="B219" s="96" t="s">
        <v>114</v>
      </c>
      <c r="C219" s="53"/>
      <c r="D219" s="53"/>
      <c r="E219" s="53"/>
      <c r="F219" s="53"/>
      <c r="H219" s="53"/>
    </row>
    <row r="220" spans="1:11" ht="15" x14ac:dyDescent="0.25">
      <c r="A220" s="85">
        <v>1</v>
      </c>
      <c r="B220" s="86" t="s">
        <v>115</v>
      </c>
      <c r="C220" s="66">
        <v>9171997.7694181111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 t="shared" ref="I220:I221" si="57">IF(H220&lt;&gt;0,C220/H220,0)</f>
        <v>0.99997796312253806</v>
      </c>
      <c r="J220" s="94"/>
      <c r="K220" s="94"/>
    </row>
    <row r="221" spans="1:11" ht="15" x14ac:dyDescent="0.25">
      <c r="A221" s="85">
        <v>2</v>
      </c>
      <c r="B221" s="86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 t="shared" si="57"/>
        <v>0</v>
      </c>
    </row>
    <row r="222" spans="1:11" ht="15" x14ac:dyDescent="0.25">
      <c r="C222" s="22"/>
      <c r="D222" s="16"/>
      <c r="E222" s="16"/>
      <c r="F222" s="22"/>
      <c r="H222" s="16"/>
      <c r="I222" s="117"/>
    </row>
    <row r="223" spans="1:11" x14ac:dyDescent="0.2">
      <c r="A223" s="85">
        <v>3</v>
      </c>
      <c r="B223" s="96" t="s">
        <v>51</v>
      </c>
      <c r="C223" s="32">
        <f>+C220+C221+C222</f>
        <v>9171997.7694181111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1" ht="15" x14ac:dyDescent="0.25">
      <c r="C224" s="22"/>
      <c r="D224" s="16"/>
      <c r="E224" s="16"/>
      <c r="F224" s="22"/>
      <c r="H224" s="16"/>
      <c r="I224" s="117"/>
    </row>
    <row r="225" spans="1:11" ht="15" x14ac:dyDescent="0.25">
      <c r="A225" s="85">
        <v>4</v>
      </c>
      <c r="B225" s="86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11" ht="15" x14ac:dyDescent="0.25">
      <c r="C226" s="68"/>
      <c r="D226" s="16"/>
      <c r="E226" s="16"/>
      <c r="F226" s="22"/>
      <c r="H226" s="16"/>
      <c r="I226" s="117"/>
    </row>
    <row r="227" spans="1:11" ht="15" x14ac:dyDescent="0.25">
      <c r="B227" s="96" t="s">
        <v>52</v>
      </c>
      <c r="C227" s="16"/>
      <c r="D227" s="16"/>
      <c r="E227" s="16"/>
      <c r="F227" s="22"/>
      <c r="H227" s="16"/>
    </row>
    <row r="228" spans="1:11" ht="15" x14ac:dyDescent="0.25">
      <c r="A228" s="85">
        <f t="shared" ref="A228" si="58">MAX(A225:A227)+NoOne</f>
        <v>5</v>
      </c>
      <c r="B228" s="86" t="s">
        <v>117</v>
      </c>
      <c r="C228" s="52">
        <v>104600.66929263835</v>
      </c>
      <c r="D228" s="16">
        <v>206447.62225798349</v>
      </c>
      <c r="E228" s="16">
        <f t="shared" ref="E228:E234" si="59">-$E$249*(D228/$D$236)</f>
        <v>0</v>
      </c>
      <c r="F228" s="34">
        <f t="shared" ref="F228:F234" si="60">(D228/$D$236)*$F$29</f>
        <v>19383.104273488858</v>
      </c>
      <c r="H228" s="16">
        <f t="shared" ref="H228:H234" si="61">SUM(D228:F228)</f>
        <v>225830.72653147235</v>
      </c>
      <c r="I228" s="53">
        <f>IF(H228&lt;&gt;0,C228/H228,0)</f>
        <v>0.46318174191438444</v>
      </c>
      <c r="K228" s="97" t="s">
        <v>118</v>
      </c>
    </row>
    <row r="229" spans="1:11" ht="15" x14ac:dyDescent="0.25">
      <c r="A229" s="85">
        <f t="shared" ref="A229" si="62">MAX(A226:A228)+NoOne</f>
        <v>6</v>
      </c>
      <c r="B229" s="86" t="s">
        <v>119</v>
      </c>
      <c r="C229" s="52">
        <v>11621731.657853549</v>
      </c>
      <c r="D229" s="16">
        <v>12172687.442218101</v>
      </c>
      <c r="E229" s="16">
        <f t="shared" si="59"/>
        <v>0</v>
      </c>
      <c r="F229" s="22">
        <f t="shared" si="60"/>
        <v>1142878.1179482811</v>
      </c>
      <c r="H229" s="16">
        <f t="shared" si="61"/>
        <v>13315565.560166381</v>
      </c>
      <c r="I229" s="53">
        <f t="shared" ref="I229:I234" si="63">IF(H229&lt;&gt;0,C229/H229,0)</f>
        <v>0.87279294336697577</v>
      </c>
      <c r="K229" s="97" t="s">
        <v>120</v>
      </c>
    </row>
    <row r="230" spans="1:11" ht="15" x14ac:dyDescent="0.25">
      <c r="A230" s="85">
        <f t="shared" ref="A230" si="64">MAX(A227:A229)+NoOne</f>
        <v>7</v>
      </c>
      <c r="B230" s="86" t="s">
        <v>78</v>
      </c>
      <c r="C230" s="52">
        <v>297862.23854982306</v>
      </c>
      <c r="D230" s="16">
        <v>302668.04169709131</v>
      </c>
      <c r="E230" s="16">
        <f t="shared" si="59"/>
        <v>0</v>
      </c>
      <c r="F230" s="22">
        <f t="shared" si="60"/>
        <v>28417.116885639145</v>
      </c>
      <c r="H230" s="16">
        <f t="shared" si="61"/>
        <v>331085.15858273045</v>
      </c>
      <c r="I230" s="53">
        <f t="shared" si="63"/>
        <v>0.89965445695263391</v>
      </c>
      <c r="K230" s="97" t="s">
        <v>121</v>
      </c>
    </row>
    <row r="231" spans="1:11" ht="15" x14ac:dyDescent="0.25">
      <c r="A231" s="85">
        <f t="shared" ref="A231" si="65">MAX(A228:A230)+NoOne</f>
        <v>8</v>
      </c>
      <c r="B231" s="86" t="s">
        <v>61</v>
      </c>
      <c r="C231" s="52">
        <v>2454187.9387333281</v>
      </c>
      <c r="D231" s="16">
        <v>1963428.7597446749</v>
      </c>
      <c r="E231" s="16">
        <f t="shared" si="59"/>
        <v>0</v>
      </c>
      <c r="F231" s="22">
        <f t="shared" si="60"/>
        <v>184343.82516714226</v>
      </c>
      <c r="H231" s="16">
        <f t="shared" si="61"/>
        <v>2147772.5849118172</v>
      </c>
      <c r="I231" s="53">
        <f t="shared" si="63"/>
        <v>1.1426665727899175</v>
      </c>
      <c r="K231" s="97" t="s">
        <v>122</v>
      </c>
    </row>
    <row r="232" spans="1:11" ht="15" x14ac:dyDescent="0.25">
      <c r="A232" s="85">
        <f t="shared" ref="A232" si="66">MAX(A229:A231)+NoOne</f>
        <v>9</v>
      </c>
      <c r="B232" s="86" t="s">
        <v>63</v>
      </c>
      <c r="C232" s="52">
        <v>4196071.8853856707</v>
      </c>
      <c r="D232" s="16">
        <v>2864081.8364553126</v>
      </c>
      <c r="E232" s="16">
        <f t="shared" si="59"/>
        <v>0</v>
      </c>
      <c r="F232" s="22">
        <f t="shared" si="60"/>
        <v>268904.99525562825</v>
      </c>
      <c r="H232" s="16">
        <f t="shared" si="61"/>
        <v>3132986.8317109407</v>
      </c>
      <c r="I232" s="53">
        <f t="shared" si="63"/>
        <v>1.3393199878513928</v>
      </c>
      <c r="K232" s="97" t="s">
        <v>123</v>
      </c>
    </row>
    <row r="233" spans="1:11" ht="15" x14ac:dyDescent="0.25">
      <c r="A233" s="85">
        <f t="shared" ref="A233" si="67">MAX(A230:A232)+NoOne</f>
        <v>10</v>
      </c>
      <c r="B233" s="86" t="s">
        <v>65</v>
      </c>
      <c r="C233" s="52">
        <v>2863985.6473577758</v>
      </c>
      <c r="D233" s="16">
        <v>2090121.3207885535</v>
      </c>
      <c r="E233" s="16">
        <f t="shared" si="59"/>
        <v>0</v>
      </c>
      <c r="F233" s="22">
        <f t="shared" si="60"/>
        <v>196238.82833806827</v>
      </c>
      <c r="H233" s="16">
        <f t="shared" si="61"/>
        <v>2286360.1491266219</v>
      </c>
      <c r="I233" s="53">
        <f t="shared" si="63"/>
        <v>1.2526397682586463</v>
      </c>
      <c r="K233" s="97" t="s">
        <v>124</v>
      </c>
    </row>
    <row r="234" spans="1:11" ht="15" x14ac:dyDescent="0.25">
      <c r="A234" s="85">
        <f t="shared" ref="A234" si="68">MAX(A231:A233)+NoOne</f>
        <v>11</v>
      </c>
      <c r="B234" s="86" t="s">
        <v>67</v>
      </c>
      <c r="C234" s="52">
        <v>392808</v>
      </c>
      <c r="D234" s="16">
        <v>439584.88334692374</v>
      </c>
      <c r="E234" s="16">
        <f t="shared" si="59"/>
        <v>0</v>
      </c>
      <c r="F234" s="22">
        <f t="shared" si="60"/>
        <v>41272.064738606423</v>
      </c>
      <c r="H234" s="16">
        <f t="shared" si="61"/>
        <v>480856.9480855302</v>
      </c>
      <c r="I234" s="53">
        <f t="shared" si="63"/>
        <v>0.81689159647981446</v>
      </c>
      <c r="K234" s="97" t="s">
        <v>125</v>
      </c>
    </row>
    <row r="235" spans="1:11" ht="15" x14ac:dyDescent="0.25">
      <c r="C235" s="63"/>
      <c r="D235" s="63"/>
      <c r="E235" s="63"/>
      <c r="F235" s="30"/>
      <c r="H235" s="63"/>
      <c r="I235" s="117"/>
    </row>
    <row r="236" spans="1:11" x14ac:dyDescent="0.2">
      <c r="A236" s="85">
        <v>12</v>
      </c>
      <c r="B236" s="96" t="s">
        <v>69</v>
      </c>
      <c r="C236" s="32">
        <f>SUM(C228:C234)</f>
        <v>21931248.037172787</v>
      </c>
      <c r="D236" s="32">
        <f>SUM(D228:D234)</f>
        <v>20039019.906508639</v>
      </c>
      <c r="E236" s="32">
        <f>SUM(E228:E234)</f>
        <v>0</v>
      </c>
      <c r="F236" s="32">
        <f>SUM(F228:F234)</f>
        <v>1881438.0526068541</v>
      </c>
      <c r="G236" s="32"/>
      <c r="H236" s="32">
        <f>SUM(D236:F236)</f>
        <v>21920457.959115494</v>
      </c>
      <c r="I236" s="33"/>
    </row>
    <row r="237" spans="1:11" ht="13.5" thickBot="1" x14ac:dyDescent="0.25">
      <c r="A237" s="85">
        <v>13</v>
      </c>
      <c r="B237" s="96" t="s">
        <v>126</v>
      </c>
      <c r="C237" s="35">
        <f>+C236+C225+C223</f>
        <v>31103245.8065909</v>
      </c>
      <c r="D237" s="35">
        <f>+D236+D225+D223</f>
        <v>29211219.802571915</v>
      </c>
      <c r="E237" s="35">
        <f>+E236+E225+E223</f>
        <v>0</v>
      </c>
      <c r="F237" s="35">
        <f>+F236+F225+F223</f>
        <v>1881438.0526068541</v>
      </c>
      <c r="G237" s="35"/>
      <c r="H237" s="35">
        <f>SUM(D237:F237)</f>
        <v>31092657.85517877</v>
      </c>
      <c r="I237" s="36"/>
    </row>
    <row r="238" spans="1:11" ht="13.5" thickTop="1" x14ac:dyDescent="0.2"/>
    <row r="239" spans="1:11" x14ac:dyDescent="0.2">
      <c r="B239" s="86" t="s">
        <v>127</v>
      </c>
    </row>
    <row r="240" spans="1:11" x14ac:dyDescent="0.2">
      <c r="B240" s="86" t="s">
        <v>128</v>
      </c>
      <c r="C240" s="94"/>
      <c r="D240" s="94"/>
      <c r="E240" s="94"/>
      <c r="F240" s="94"/>
      <c r="G240" s="94"/>
    </row>
    <row r="241" spans="1:8" x14ac:dyDescent="0.2">
      <c r="C241" s="94"/>
      <c r="D241" s="94"/>
      <c r="E241" s="94"/>
      <c r="F241" s="94"/>
      <c r="G241" s="94"/>
    </row>
    <row r="242" spans="1:8" x14ac:dyDescent="0.2">
      <c r="B242" s="101" t="s">
        <v>129</v>
      </c>
      <c r="C242" s="94"/>
      <c r="D242" s="94"/>
      <c r="E242" s="94"/>
      <c r="F242" s="94"/>
      <c r="G242" s="94"/>
    </row>
    <row r="243" spans="1:8" x14ac:dyDescent="0.2">
      <c r="B243" s="108" t="s">
        <v>130</v>
      </c>
      <c r="C243" s="94"/>
      <c r="E243" s="94">
        <f>+C225</f>
        <v>0</v>
      </c>
      <c r="F243" s="94"/>
      <c r="G243" s="94"/>
    </row>
    <row r="244" spans="1:8" x14ac:dyDescent="0.2">
      <c r="B244" s="108" t="s">
        <v>131</v>
      </c>
      <c r="C244" s="94"/>
      <c r="E244" s="94">
        <f>-D225</f>
        <v>0</v>
      </c>
      <c r="F244" s="94"/>
      <c r="G244" s="94"/>
    </row>
    <row r="245" spans="1:8" x14ac:dyDescent="0.2">
      <c r="B245" s="108" t="s">
        <v>132</v>
      </c>
      <c r="C245" s="94"/>
      <c r="E245" s="94">
        <v>0</v>
      </c>
      <c r="F245" s="94"/>
      <c r="G245" s="94"/>
    </row>
    <row r="246" spans="1:8" ht="13.5" thickBot="1" x14ac:dyDescent="0.25">
      <c r="B246" s="120" t="s">
        <v>133</v>
      </c>
      <c r="E246" s="123">
        <f>SUM(E243:E245)</f>
        <v>0</v>
      </c>
    </row>
    <row r="247" spans="1:8" ht="13.5" thickTop="1" x14ac:dyDescent="0.2">
      <c r="B247" s="120"/>
      <c r="E247" s="94"/>
    </row>
    <row r="248" spans="1:8" x14ac:dyDescent="0.2">
      <c r="B248" s="120" t="s">
        <v>134</v>
      </c>
      <c r="D248" s="124">
        <v>1</v>
      </c>
      <c r="E248" s="94">
        <f>+E246*D248</f>
        <v>0</v>
      </c>
    </row>
    <row r="249" spans="1:8" x14ac:dyDescent="0.2">
      <c r="B249" s="120" t="s">
        <v>135</v>
      </c>
      <c r="E249" s="94">
        <f>+E246-E248</f>
        <v>0</v>
      </c>
    </row>
    <row r="250" spans="1:8" ht="13.5" thickBot="1" x14ac:dyDescent="0.25">
      <c r="B250" s="120"/>
      <c r="E250" s="123">
        <f>SUM(E248:E249)</f>
        <v>0</v>
      </c>
    </row>
    <row r="251" spans="1:8" ht="13.5" thickTop="1" x14ac:dyDescent="0.2">
      <c r="H251" s="125" t="s">
        <v>185</v>
      </c>
    </row>
    <row r="252" spans="1:8" x14ac:dyDescent="0.2">
      <c r="G252" s="125"/>
      <c r="H252" s="125" t="s">
        <v>2</v>
      </c>
    </row>
    <row r="253" spans="1:8" x14ac:dyDescent="0.2">
      <c r="G253" s="125"/>
    </row>
    <row r="255" spans="1:8" x14ac:dyDescent="0.2">
      <c r="A255" s="89" t="str">
        <f>+A6</f>
        <v>NEWFOUNDLAND AND LABRADOR HYDRO</v>
      </c>
      <c r="B255" s="89"/>
      <c r="C255" s="89"/>
      <c r="D255" s="89"/>
      <c r="E255" s="89"/>
      <c r="F255" s="89"/>
      <c r="G255" s="89"/>
      <c r="H255" s="89"/>
    </row>
    <row r="256" spans="1:8" x14ac:dyDescent="0.2">
      <c r="A256" s="89" t="s">
        <v>189</v>
      </c>
      <c r="B256" s="89"/>
      <c r="C256" s="89"/>
      <c r="D256" s="89"/>
      <c r="E256" s="89"/>
      <c r="F256" s="89"/>
      <c r="G256" s="89"/>
      <c r="H256" s="89"/>
    </row>
    <row r="257" spans="1:10" x14ac:dyDescent="0.2">
      <c r="A257" s="89" t="s">
        <v>5</v>
      </c>
      <c r="B257" s="89"/>
      <c r="C257" s="89"/>
      <c r="D257" s="89"/>
      <c r="E257" s="89"/>
      <c r="F257" s="89"/>
      <c r="G257" s="89"/>
      <c r="H257" s="89"/>
    </row>
    <row r="258" spans="1:10" x14ac:dyDescent="0.2">
      <c r="A258" s="89" t="s">
        <v>137</v>
      </c>
      <c r="B258" s="89"/>
      <c r="C258" s="89"/>
      <c r="D258" s="89"/>
      <c r="E258" s="89"/>
      <c r="F258" s="89"/>
      <c r="G258" s="89"/>
      <c r="H258" s="89"/>
    </row>
    <row r="259" spans="1:10" x14ac:dyDescent="0.2">
      <c r="B259" s="109"/>
      <c r="C259" s="109"/>
      <c r="D259" s="109"/>
      <c r="E259" s="109"/>
      <c r="F259" s="109"/>
      <c r="G259" s="109"/>
    </row>
    <row r="260" spans="1:10" s="85" customFormat="1" x14ac:dyDescent="0.2">
      <c r="B260" s="85">
        <f t="shared" ref="B260:C260" si="69">MAX(A260)+NoOne</f>
        <v>1</v>
      </c>
      <c r="C260" s="85">
        <f t="shared" si="69"/>
        <v>2</v>
      </c>
      <c r="F260" s="85">
        <v>3</v>
      </c>
      <c r="H260" s="85">
        <v>4</v>
      </c>
      <c r="I260" s="85">
        <v>5</v>
      </c>
      <c r="J260" s="85">
        <v>6</v>
      </c>
    </row>
    <row r="261" spans="1:10" s="85" customFormat="1" x14ac:dyDescent="0.2"/>
    <row r="262" spans="1:10" s="85" customFormat="1" ht="38.25" x14ac:dyDescent="0.2">
      <c r="C262" s="126" t="s">
        <v>138</v>
      </c>
      <c r="F262" s="127"/>
      <c r="H262" s="127"/>
      <c r="I262" s="127"/>
    </row>
    <row r="263" spans="1:10" x14ac:dyDescent="0.2">
      <c r="A263" s="85" t="s">
        <v>10</v>
      </c>
      <c r="B263" s="85"/>
      <c r="C263" s="85" t="s">
        <v>139</v>
      </c>
      <c r="D263" s="85" t="s">
        <v>140</v>
      </c>
      <c r="E263" s="134" t="s">
        <v>193</v>
      </c>
      <c r="F263" s="85"/>
      <c r="H263" s="85"/>
      <c r="I263" s="85"/>
      <c r="J263" s="85"/>
    </row>
    <row r="264" spans="1:10" x14ac:dyDescent="0.2">
      <c r="A264" s="85" t="s">
        <v>15</v>
      </c>
      <c r="B264" s="85" t="s">
        <v>16</v>
      </c>
      <c r="C264" s="85" t="s">
        <v>141</v>
      </c>
      <c r="D264" s="85" t="s">
        <v>142</v>
      </c>
      <c r="E264" s="85" t="s">
        <v>141</v>
      </c>
      <c r="F264" s="85" t="s">
        <v>23</v>
      </c>
      <c r="H264" s="85" t="s">
        <v>24</v>
      </c>
      <c r="I264" s="85" t="s">
        <v>143</v>
      </c>
      <c r="J264" s="85" t="s">
        <v>144</v>
      </c>
    </row>
    <row r="265" spans="1:10" x14ac:dyDescent="0.2">
      <c r="B265" s="85"/>
      <c r="C265" s="85" t="s">
        <v>27</v>
      </c>
      <c r="D265" s="85" t="s">
        <v>27</v>
      </c>
      <c r="E265" s="85" t="s">
        <v>27</v>
      </c>
      <c r="F265" s="85" t="s">
        <v>27</v>
      </c>
      <c r="H265" s="85" t="s">
        <v>27</v>
      </c>
      <c r="I265" s="85" t="s">
        <v>27</v>
      </c>
      <c r="J265" s="85"/>
    </row>
    <row r="266" spans="1:10" x14ac:dyDescent="0.2">
      <c r="B266" s="85"/>
      <c r="C266" s="85"/>
      <c r="F266" s="85"/>
      <c r="H266" s="85"/>
      <c r="I266" s="85"/>
      <c r="J266" s="85"/>
    </row>
    <row r="267" spans="1:10" x14ac:dyDescent="0.2">
      <c r="B267" s="98" t="s">
        <v>145</v>
      </c>
      <c r="C267" s="85"/>
      <c r="F267" s="85"/>
      <c r="H267" s="85"/>
      <c r="I267" s="85"/>
      <c r="J267" s="85"/>
    </row>
    <row r="268" spans="1:10" ht="15" x14ac:dyDescent="0.25">
      <c r="A268" s="85">
        <v>1</v>
      </c>
      <c r="B268" s="101" t="s">
        <v>146</v>
      </c>
      <c r="C268" s="94">
        <f>SUM(F268:I268)</f>
        <v>1012263351.9070081</v>
      </c>
      <c r="D268" s="94"/>
      <c r="E268" s="94">
        <f>SUM(C268:D268)</f>
        <v>1012263351.9070081</v>
      </c>
      <c r="F268" s="16">
        <v>625498011.40580404</v>
      </c>
      <c r="H268" s="16">
        <v>384023684.03753966</v>
      </c>
      <c r="I268" s="16">
        <v>2741656.4636644083</v>
      </c>
      <c r="J268" s="86" t="s">
        <v>187</v>
      </c>
    </row>
    <row r="269" spans="1:10" ht="15" x14ac:dyDescent="0.25">
      <c r="A269" s="85">
        <v>2</v>
      </c>
      <c r="B269" s="86" t="s">
        <v>148</v>
      </c>
      <c r="C269" s="94">
        <f>SUM(F269:I269)</f>
        <v>20039019.906508639</v>
      </c>
      <c r="D269" s="94"/>
      <c r="E269" s="94">
        <f>SUM(C269:D269)</f>
        <v>20039019.906508639</v>
      </c>
      <c r="F269" s="94">
        <v>12775025.529698385</v>
      </c>
      <c r="H269" s="16">
        <v>1088077.3977040008</v>
      </c>
      <c r="I269" s="16">
        <v>6175916.9791062539</v>
      </c>
      <c r="J269" s="101" t="s">
        <v>186</v>
      </c>
    </row>
    <row r="270" spans="1:10" x14ac:dyDescent="0.2">
      <c r="C270" s="94"/>
      <c r="D270" s="94"/>
      <c r="E270" s="94"/>
      <c r="F270" s="94"/>
      <c r="H270" s="94"/>
      <c r="I270" s="94"/>
    </row>
    <row r="271" spans="1:10" ht="13.5" thickBot="1" x14ac:dyDescent="0.25">
      <c r="A271" s="85">
        <v>3</v>
      </c>
      <c r="B271" s="96" t="s">
        <v>150</v>
      </c>
      <c r="C271" s="128">
        <f>SUM(C268:C269)</f>
        <v>1032302371.8135167</v>
      </c>
      <c r="D271" s="128"/>
      <c r="E271" s="128">
        <f t="shared" ref="E271" si="70">SUM(E268:E269)</f>
        <v>1032302371.8135167</v>
      </c>
      <c r="F271" s="128">
        <f>SUM(F268:F269)</f>
        <v>638273036.93550241</v>
      </c>
      <c r="H271" s="128">
        <f>SUM(H268:H269)</f>
        <v>385111761.43524367</v>
      </c>
      <c r="I271" s="128">
        <f>SUM(I268:I269)</f>
        <v>8917573.4427706618</v>
      </c>
    </row>
    <row r="272" spans="1:10" ht="15.75" thickTop="1" x14ac:dyDescent="0.25">
      <c r="A272" s="89"/>
      <c r="H272" s="16"/>
      <c r="I272" s="16"/>
    </row>
    <row r="273" spans="1:10" ht="15" x14ac:dyDescent="0.25">
      <c r="A273" s="85">
        <v>4</v>
      </c>
      <c r="B273" s="86" t="s">
        <v>151</v>
      </c>
      <c r="C273" s="94">
        <f>-1*F38</f>
        <v>96921554.706147686</v>
      </c>
      <c r="D273" s="94">
        <v>0</v>
      </c>
      <c r="E273" s="94">
        <f>SUM(C273:D273)</f>
        <v>96921554.706147686</v>
      </c>
      <c r="F273" s="94">
        <f>E273-SUM(H273:I273)</f>
        <v>59926642.383011632</v>
      </c>
      <c r="H273" s="16">
        <f>H$271/$C$271*$E$273</f>
        <v>36157652.712116078</v>
      </c>
      <c r="I273" s="16">
        <f>I$271/$C$271*$E$273</f>
        <v>837259.61101997877</v>
      </c>
      <c r="J273" s="101" t="s">
        <v>152</v>
      </c>
    </row>
    <row r="275" spans="1:10" x14ac:dyDescent="0.2">
      <c r="D275" s="87"/>
      <c r="E275" s="87"/>
      <c r="F275" s="87"/>
    </row>
    <row r="276" spans="1:10" x14ac:dyDescent="0.2">
      <c r="B276" s="86" t="s">
        <v>153</v>
      </c>
    </row>
    <row r="277" spans="1:10" x14ac:dyDescent="0.2">
      <c r="B277" s="101"/>
      <c r="D277" s="104"/>
      <c r="E277" s="104"/>
      <c r="F277" s="104"/>
      <c r="G277" s="120"/>
    </row>
    <row r="278" spans="1:10" x14ac:dyDescent="0.2">
      <c r="B278" s="96"/>
      <c r="C278" s="96"/>
      <c r="D278" s="129"/>
      <c r="E278" s="129"/>
      <c r="F278" s="129"/>
    </row>
    <row r="281" spans="1:10" x14ac:dyDescent="0.2">
      <c r="D281" s="104"/>
      <c r="E281" s="104"/>
      <c r="F281" s="104"/>
      <c r="G281" s="120"/>
    </row>
    <row r="282" spans="1:10" x14ac:dyDescent="0.2">
      <c r="B282" s="96"/>
      <c r="C282" s="96"/>
      <c r="D282" s="129"/>
      <c r="E282" s="129"/>
      <c r="F282" s="129"/>
    </row>
    <row r="283" spans="1:10" x14ac:dyDescent="0.2">
      <c r="B283" s="96"/>
      <c r="C283" s="96"/>
      <c r="D283" s="129"/>
      <c r="E283" s="129"/>
      <c r="F283" s="129"/>
    </row>
    <row r="285" spans="1:10" ht="15" x14ac:dyDescent="0.25">
      <c r="D285" s="76"/>
      <c r="E285" s="76"/>
      <c r="F285" s="76"/>
      <c r="G285" s="101"/>
    </row>
    <row r="286" spans="1:10" x14ac:dyDescent="0.2">
      <c r="D286" s="87"/>
      <c r="E286" s="87"/>
      <c r="F286" s="87"/>
    </row>
    <row r="288" spans="1:10" x14ac:dyDescent="0.2">
      <c r="B288" s="86" t="s">
        <v>154</v>
      </c>
    </row>
    <row r="289" spans="1:8" x14ac:dyDescent="0.2">
      <c r="B289" s="86" t="s">
        <v>155</v>
      </c>
    </row>
    <row r="291" spans="1:8" x14ac:dyDescent="0.2">
      <c r="B291" s="86" t="s">
        <v>156</v>
      </c>
    </row>
    <row r="292" spans="1:8" ht="15" x14ac:dyDescent="0.25">
      <c r="B292" s="86" t="s">
        <v>157</v>
      </c>
      <c r="D292" s="77">
        <v>534.1979541223393</v>
      </c>
      <c r="E292" s="86" t="s">
        <v>158</v>
      </c>
    </row>
    <row r="293" spans="1:8" ht="15" x14ac:dyDescent="0.25">
      <c r="B293" s="86" t="s">
        <v>159</v>
      </c>
      <c r="D293" s="77">
        <v>507.34482936963519</v>
      </c>
    </row>
    <row r="294" spans="1:8" x14ac:dyDescent="0.2">
      <c r="H294" s="125" t="s">
        <v>185</v>
      </c>
    </row>
    <row r="295" spans="1:8" x14ac:dyDescent="0.2">
      <c r="G295" s="125"/>
      <c r="H295" s="125" t="s">
        <v>3</v>
      </c>
    </row>
    <row r="296" spans="1:8" x14ac:dyDescent="0.2">
      <c r="G296" s="125"/>
    </row>
    <row r="298" spans="1:8" x14ac:dyDescent="0.2">
      <c r="A298" s="89" t="str">
        <f>+A6</f>
        <v>NEWFOUNDLAND AND LABRADOR HYDRO</v>
      </c>
      <c r="B298" s="89"/>
      <c r="C298" s="89"/>
      <c r="D298" s="89"/>
      <c r="E298" s="89"/>
      <c r="F298" s="89"/>
      <c r="G298" s="89"/>
      <c r="H298" s="89"/>
    </row>
    <row r="299" spans="1:8" x14ac:dyDescent="0.2">
      <c r="A299" s="89" t="s">
        <v>189</v>
      </c>
      <c r="B299" s="89"/>
      <c r="C299" s="89"/>
      <c r="D299" s="89"/>
      <c r="E299" s="89"/>
      <c r="F299" s="89"/>
      <c r="G299" s="89"/>
      <c r="H299" s="89"/>
    </row>
    <row r="300" spans="1:8" x14ac:dyDescent="0.2">
      <c r="A300" s="89" t="s">
        <v>5</v>
      </c>
      <c r="B300" s="89"/>
      <c r="C300" s="89"/>
      <c r="D300" s="89"/>
      <c r="E300" s="89"/>
      <c r="F300" s="89"/>
      <c r="G300" s="89"/>
      <c r="H300" s="89"/>
    </row>
    <row r="301" spans="1:8" x14ac:dyDescent="0.2">
      <c r="A301" s="89" t="s">
        <v>137</v>
      </c>
      <c r="B301" s="89"/>
      <c r="C301" s="89"/>
      <c r="D301" s="89"/>
      <c r="E301" s="89"/>
      <c r="F301" s="89"/>
      <c r="G301" s="89"/>
      <c r="H301" s="89"/>
    </row>
    <row r="302" spans="1:8" x14ac:dyDescent="0.2">
      <c r="B302" s="109"/>
      <c r="C302" s="109"/>
      <c r="D302" s="109"/>
      <c r="E302" s="109"/>
      <c r="F302" s="109"/>
    </row>
    <row r="303" spans="1:8" x14ac:dyDescent="0.2">
      <c r="A303" s="85" t="s">
        <v>10</v>
      </c>
      <c r="B303" s="85">
        <v>1</v>
      </c>
      <c r="C303" s="85">
        <v>2</v>
      </c>
      <c r="D303" s="85"/>
      <c r="E303" s="85"/>
      <c r="F303" s="85"/>
      <c r="G303" s="85"/>
    </row>
    <row r="304" spans="1:8" x14ac:dyDescent="0.2">
      <c r="A304" s="85" t="s">
        <v>15</v>
      </c>
    </row>
    <row r="305" spans="1:7" x14ac:dyDescent="0.2">
      <c r="B305" s="85"/>
      <c r="C305" s="85" t="s">
        <v>160</v>
      </c>
      <c r="D305" s="92"/>
      <c r="E305" s="92"/>
      <c r="F305" s="92"/>
      <c r="G305" s="85"/>
    </row>
    <row r="306" spans="1:7" x14ac:dyDescent="0.2">
      <c r="B306" s="85"/>
      <c r="C306" s="85" t="s">
        <v>161</v>
      </c>
      <c r="D306" s="85" t="s">
        <v>162</v>
      </c>
      <c r="E306" s="85" t="s">
        <v>163</v>
      </c>
      <c r="F306" s="85"/>
      <c r="G306" s="85"/>
    </row>
    <row r="307" spans="1:7" x14ac:dyDescent="0.2">
      <c r="B307" s="85"/>
      <c r="C307" s="135" t="s">
        <v>172</v>
      </c>
      <c r="D307" s="130" t="s">
        <v>164</v>
      </c>
      <c r="E307" s="130" t="s">
        <v>165</v>
      </c>
      <c r="F307" s="85"/>
      <c r="G307" s="85"/>
    </row>
    <row r="308" spans="1:7" x14ac:dyDescent="0.2">
      <c r="B308" s="85"/>
      <c r="C308" s="85" t="s">
        <v>27</v>
      </c>
      <c r="D308" s="85" t="s">
        <v>27</v>
      </c>
      <c r="E308" s="85" t="s">
        <v>27</v>
      </c>
      <c r="F308" s="85"/>
      <c r="G308" s="85"/>
    </row>
    <row r="310" spans="1:7" x14ac:dyDescent="0.2">
      <c r="B310" s="86" t="s">
        <v>166</v>
      </c>
    </row>
    <row r="312" spans="1:7" ht="15" x14ac:dyDescent="0.25">
      <c r="A312" s="85">
        <v>1</v>
      </c>
      <c r="B312" s="86" t="s">
        <v>167</v>
      </c>
      <c r="C312" s="94">
        <f>C273</f>
        <v>96921554.706147686</v>
      </c>
      <c r="D312" s="63"/>
      <c r="E312" s="63"/>
      <c r="F312" s="63"/>
      <c r="G312" s="131"/>
    </row>
    <row r="313" spans="1:7" ht="15" hidden="1" x14ac:dyDescent="0.25">
      <c r="A313" s="85">
        <v>2</v>
      </c>
      <c r="B313" s="86" t="s">
        <v>168</v>
      </c>
      <c r="C313" s="94">
        <f>D273</f>
        <v>0</v>
      </c>
      <c r="D313" s="63"/>
      <c r="E313" s="63"/>
      <c r="F313" s="63"/>
      <c r="G313" s="131"/>
    </row>
    <row r="314" spans="1:7" ht="15" x14ac:dyDescent="0.25">
      <c r="C314" s="94"/>
      <c r="D314" s="63"/>
      <c r="E314" s="63"/>
      <c r="F314" s="63"/>
    </row>
    <row r="315" spans="1:7" ht="13.5" thickBot="1" x14ac:dyDescent="0.25">
      <c r="A315" s="85">
        <v>2</v>
      </c>
      <c r="B315" s="96" t="s">
        <v>169</v>
      </c>
      <c r="C315" s="128">
        <f>SUM(C312:C313)</f>
        <v>96921554.706147686</v>
      </c>
      <c r="D315" s="128">
        <f>E268/E271*E273</f>
        <v>95040116.653540835</v>
      </c>
      <c r="E315" s="128">
        <f>E269/E271*E273</f>
        <v>1881438.0526068541</v>
      </c>
      <c r="F315" s="113"/>
    </row>
    <row r="316" spans="1:7" ht="13.5" thickTop="1" x14ac:dyDescent="0.2"/>
    <row r="317" spans="1:7" x14ac:dyDescent="0.2">
      <c r="B317" s="86" t="s">
        <v>170</v>
      </c>
    </row>
    <row r="318" spans="1:7" x14ac:dyDescent="0.2">
      <c r="C318" s="130" t="s">
        <v>171</v>
      </c>
      <c r="D318" s="132" t="s">
        <v>172</v>
      </c>
      <c r="E318" s="130" t="s">
        <v>173</v>
      </c>
    </row>
    <row r="319" spans="1:7" x14ac:dyDescent="0.2">
      <c r="B319" s="96" t="s">
        <v>174</v>
      </c>
    </row>
    <row r="320" spans="1:7" ht="15" x14ac:dyDescent="0.25">
      <c r="A320" s="85">
        <v>3</v>
      </c>
      <c r="B320" s="101" t="s">
        <v>175</v>
      </c>
      <c r="C320" s="111">
        <f>C268/SUM($C$268:$C$268)*$D$315</f>
        <v>95040116.653540835</v>
      </c>
      <c r="D320" s="94">
        <f>SUM(F268:I268)</f>
        <v>1012263351.9070081</v>
      </c>
      <c r="E320" s="82">
        <f>+C320/C326</f>
        <v>0.98058803267950967</v>
      </c>
    </row>
    <row r="321" spans="1:5" hidden="1" x14ac:dyDescent="0.2">
      <c r="A321" s="85">
        <v>4</v>
      </c>
      <c r="B321" s="101" t="s">
        <v>176</v>
      </c>
      <c r="C321" s="111">
        <f>SUM(C320:C320)</f>
        <v>95040116.653540835</v>
      </c>
      <c r="E321" s="133"/>
    </row>
    <row r="322" spans="1:5" x14ac:dyDescent="0.2">
      <c r="B322" s="101"/>
      <c r="C322" s="94"/>
      <c r="E322" s="133"/>
    </row>
    <row r="323" spans="1:5" x14ac:dyDescent="0.2">
      <c r="B323" s="96" t="s">
        <v>177</v>
      </c>
      <c r="E323" s="133"/>
    </row>
    <row r="324" spans="1:5" ht="15" x14ac:dyDescent="0.25">
      <c r="A324" s="85">
        <v>4</v>
      </c>
      <c r="B324" s="86" t="s">
        <v>178</v>
      </c>
      <c r="C324" s="111">
        <f>C269/SUM($C$269:$C$269)*$E$315</f>
        <v>1881438.0526068541</v>
      </c>
      <c r="D324" s="94">
        <f>SUM(F269:I269)</f>
        <v>20039019.906508639</v>
      </c>
      <c r="E324" s="82">
        <f>+C324/C326</f>
        <v>1.9411967320490324E-2</v>
      </c>
    </row>
    <row r="325" spans="1:5" hidden="1" x14ac:dyDescent="0.2">
      <c r="A325" s="85">
        <v>5</v>
      </c>
      <c r="B325" s="86" t="s">
        <v>179</v>
      </c>
      <c r="C325" s="111">
        <f>SUM(C324:C324)</f>
        <v>1881438.0526068541</v>
      </c>
      <c r="E325" s="85"/>
    </row>
    <row r="326" spans="1:5" ht="15.75" thickBot="1" x14ac:dyDescent="0.3">
      <c r="A326" s="85">
        <v>5</v>
      </c>
      <c r="B326" s="96" t="s">
        <v>180</v>
      </c>
      <c r="C326" s="128">
        <f>SUM(C325,C321)</f>
        <v>96921554.706147686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EFBB-BDDA-4262-A368-026FF7C0AA81}">
  <sheetPr codeName="Sheet18">
    <pageSetUpPr fitToPage="1"/>
  </sheetPr>
  <dimension ref="A1:J327"/>
  <sheetViews>
    <sheetView tabSelected="1" zoomScaleNormal="100" workbookViewId="0">
      <selection activeCell="E6" sqref="E6"/>
    </sheetView>
  </sheetViews>
  <sheetFormatPr defaultRowHeight="12.75" x14ac:dyDescent="0.2"/>
  <cols>
    <col min="1" max="1" width="5.28515625" style="85" customWidth="1"/>
    <col min="2" max="2" width="35.7109375" style="86" customWidth="1"/>
    <col min="3" max="3" width="18.140625" style="86" customWidth="1"/>
    <col min="4" max="4" width="19" style="86" customWidth="1"/>
    <col min="5" max="5" width="14.7109375" style="86" customWidth="1"/>
    <col min="6" max="6" width="13.85546875" style="86" customWidth="1"/>
    <col min="7" max="7" width="14.7109375" style="86" hidden="1" customWidth="1"/>
    <col min="8" max="8" width="22.28515625" style="86" bestFit="1" customWidth="1"/>
    <col min="9" max="9" width="14.7109375" style="86" bestFit="1" customWidth="1"/>
    <col min="10" max="10" width="22.140625" style="86" customWidth="1"/>
    <col min="11" max="16384" width="9.140625" style="86"/>
  </cols>
  <sheetData>
    <row r="1" spans="1:9" ht="15" x14ac:dyDescent="0.25">
      <c r="C1" s="3"/>
      <c r="I1" s="87"/>
    </row>
    <row r="2" spans="1:9" x14ac:dyDescent="0.2">
      <c r="I2" s="87" t="s">
        <v>188</v>
      </c>
    </row>
    <row r="3" spans="1:9" x14ac:dyDescent="0.2">
      <c r="I3" s="87" t="s">
        <v>1</v>
      </c>
    </row>
    <row r="4" spans="1:9" x14ac:dyDescent="0.2">
      <c r="I4" s="88"/>
    </row>
    <row r="6" spans="1:9" x14ac:dyDescent="0.2">
      <c r="A6" s="89" t="s">
        <v>4</v>
      </c>
      <c r="B6" s="89"/>
      <c r="C6" s="89"/>
      <c r="D6" s="89"/>
      <c r="E6" s="89"/>
      <c r="F6" s="89"/>
      <c r="G6" s="89"/>
      <c r="H6" s="89"/>
      <c r="I6" s="89"/>
    </row>
    <row r="7" spans="1:9" x14ac:dyDescent="0.2">
      <c r="A7" s="90" t="s">
        <v>189</v>
      </c>
      <c r="B7" s="89"/>
      <c r="C7" s="89"/>
      <c r="D7" s="89"/>
      <c r="E7" s="89"/>
      <c r="F7" s="89"/>
      <c r="G7" s="89"/>
      <c r="H7" s="89"/>
      <c r="I7" s="89"/>
    </row>
    <row r="8" spans="1:9" x14ac:dyDescent="0.2">
      <c r="A8" s="89" t="s">
        <v>5</v>
      </c>
      <c r="B8" s="89"/>
      <c r="C8" s="89"/>
      <c r="D8" s="89"/>
      <c r="E8" s="89"/>
      <c r="F8" s="89"/>
      <c r="G8" s="89"/>
      <c r="H8" s="89"/>
      <c r="I8" s="89"/>
    </row>
    <row r="9" spans="1:9" x14ac:dyDescent="0.2">
      <c r="A9" s="89" t="s">
        <v>191</v>
      </c>
      <c r="B9" s="89"/>
      <c r="C9" s="89"/>
      <c r="D9" s="89"/>
      <c r="E9" s="89"/>
      <c r="F9" s="89"/>
      <c r="G9" s="89"/>
      <c r="H9" s="89"/>
      <c r="I9" s="89"/>
    </row>
    <row r="11" spans="1:9" s="85" customFormat="1" x14ac:dyDescent="0.2">
      <c r="B11" s="85">
        <f t="shared" ref="B11:I11" si="0">MAX(A11)+NoOne</f>
        <v>1</v>
      </c>
      <c r="C11" s="85">
        <f t="shared" si="0"/>
        <v>2</v>
      </c>
      <c r="D11" s="85">
        <f t="shared" si="0"/>
        <v>3</v>
      </c>
      <c r="E11" s="85">
        <f t="shared" si="0"/>
        <v>4</v>
      </c>
      <c r="F11" s="85">
        <f t="shared" si="0"/>
        <v>5</v>
      </c>
      <c r="G11" s="85">
        <f t="shared" si="0"/>
        <v>6</v>
      </c>
      <c r="H11" s="85">
        <v>6</v>
      </c>
      <c r="I11" s="85">
        <f t="shared" si="0"/>
        <v>7</v>
      </c>
    </row>
    <row r="12" spans="1:9" s="85" customFormat="1" x14ac:dyDescent="0.2"/>
    <row r="13" spans="1:9" x14ac:dyDescent="0.2">
      <c r="B13" s="85"/>
      <c r="C13" s="85"/>
      <c r="D13" s="91" t="s">
        <v>7</v>
      </c>
      <c r="E13" s="85"/>
      <c r="F13" s="85"/>
      <c r="H13" s="91" t="s">
        <v>8</v>
      </c>
      <c r="I13" s="85" t="s">
        <v>9</v>
      </c>
    </row>
    <row r="14" spans="1:9" x14ac:dyDescent="0.2">
      <c r="A14" s="85" t="s">
        <v>10</v>
      </c>
      <c r="B14" s="85"/>
      <c r="C14" s="85"/>
      <c r="D14" s="85" t="s">
        <v>11</v>
      </c>
      <c r="E14" s="85" t="s">
        <v>9</v>
      </c>
      <c r="F14" s="85"/>
      <c r="G14" s="91" t="s">
        <v>12</v>
      </c>
      <c r="H14" s="91" t="s">
        <v>13</v>
      </c>
      <c r="I14" s="85" t="s">
        <v>14</v>
      </c>
    </row>
    <row r="15" spans="1:9" x14ac:dyDescent="0.2">
      <c r="A15" s="85" t="s">
        <v>15</v>
      </c>
      <c r="B15" s="85" t="s">
        <v>16</v>
      </c>
      <c r="C15" s="85" t="s">
        <v>17</v>
      </c>
      <c r="D15" s="85" t="s">
        <v>18</v>
      </c>
      <c r="E15" s="91" t="s">
        <v>19</v>
      </c>
      <c r="F15" s="85" t="s">
        <v>20</v>
      </c>
      <c r="G15" s="85" t="s">
        <v>21</v>
      </c>
      <c r="H15" s="85" t="s">
        <v>18</v>
      </c>
      <c r="I15" s="85" t="s">
        <v>22</v>
      </c>
    </row>
    <row r="16" spans="1:9" x14ac:dyDescent="0.2">
      <c r="B16" s="85"/>
      <c r="C16" s="85"/>
      <c r="D16" s="85"/>
      <c r="E16" s="85"/>
      <c r="F16" s="85"/>
      <c r="H16" s="13" t="s">
        <v>25</v>
      </c>
      <c r="I16" s="85" t="s">
        <v>26</v>
      </c>
    </row>
    <row r="17" spans="1:10" ht="11.25" customHeight="1" x14ac:dyDescent="0.2">
      <c r="B17" s="85"/>
      <c r="C17" s="85" t="s">
        <v>27</v>
      </c>
      <c r="D17" s="85" t="s">
        <v>27</v>
      </c>
      <c r="E17" s="85" t="s">
        <v>27</v>
      </c>
      <c r="F17" s="85" t="s">
        <v>27</v>
      </c>
      <c r="G17" s="85" t="s">
        <v>27</v>
      </c>
      <c r="H17" s="85" t="s">
        <v>27</v>
      </c>
      <c r="I17" s="85"/>
    </row>
    <row r="18" spans="1:10" ht="4.5" customHeight="1" x14ac:dyDescent="0.2"/>
    <row r="19" spans="1:10" x14ac:dyDescent="0.2">
      <c r="H19" s="93"/>
      <c r="J19" s="94"/>
    </row>
    <row r="20" spans="1:10" x14ac:dyDescent="0.2">
      <c r="B20" s="96" t="s">
        <v>5</v>
      </c>
      <c r="C20" s="94"/>
      <c r="D20" s="94"/>
      <c r="H20" s="97"/>
      <c r="I20" s="97"/>
      <c r="J20" s="85"/>
    </row>
    <row r="21" spans="1:10" ht="15" x14ac:dyDescent="0.25">
      <c r="A21" s="85">
        <v>1</v>
      </c>
      <c r="B21" s="86" t="s">
        <v>28</v>
      </c>
      <c r="C21" s="94">
        <f>C66</f>
        <v>1106041717.28</v>
      </c>
      <c r="D21" s="94">
        <f>D66</f>
        <v>1010936164.2568585</v>
      </c>
      <c r="E21" s="94">
        <f t="shared" ref="D21:G22" si="1">E66</f>
        <v>0</v>
      </c>
      <c r="F21" s="94">
        <f t="shared" si="1"/>
        <v>95114800.280495241</v>
      </c>
      <c r="G21" s="16">
        <f t="shared" si="1"/>
        <v>0</v>
      </c>
      <c r="H21" s="94">
        <f>SUM(D21:G21)</f>
        <v>1106050964.5373538</v>
      </c>
      <c r="I21" s="94"/>
      <c r="J21" s="16"/>
    </row>
    <row r="22" spans="1:10" x14ac:dyDescent="0.2">
      <c r="A22" s="85">
        <v>2</v>
      </c>
      <c r="B22" s="98" t="s">
        <v>29</v>
      </c>
      <c r="C22" s="94">
        <f>C67</f>
        <v>0</v>
      </c>
      <c r="D22" s="94">
        <f t="shared" si="1"/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22">
        <f>SUM(D22:G22)</f>
        <v>0</v>
      </c>
      <c r="I22" s="97"/>
    </row>
    <row r="23" spans="1:10" ht="18" customHeight="1" x14ac:dyDescent="0.2">
      <c r="A23" s="85">
        <v>3</v>
      </c>
      <c r="B23" s="98" t="s">
        <v>30</v>
      </c>
      <c r="C23" s="99">
        <f t="shared" ref="C23:H23" si="2">SUM(C21:C22)</f>
        <v>1106041717.28</v>
      </c>
      <c r="D23" s="99">
        <f t="shared" si="2"/>
        <v>1010936164.2568585</v>
      </c>
      <c r="E23" s="99">
        <f t="shared" si="2"/>
        <v>0</v>
      </c>
      <c r="F23" s="99">
        <f t="shared" si="2"/>
        <v>95114800.280495241</v>
      </c>
      <c r="G23" s="99">
        <f t="shared" si="2"/>
        <v>0</v>
      </c>
      <c r="H23" s="99">
        <f t="shared" si="2"/>
        <v>1106050964.5373538</v>
      </c>
      <c r="I23" s="100">
        <f>IF(D23&lt;&gt;0,C23/D23,0)</f>
        <v>1.0940767146193191</v>
      </c>
      <c r="J23" s="95"/>
    </row>
    <row r="24" spans="1:10" x14ac:dyDescent="0.2">
      <c r="B24" s="101"/>
      <c r="C24" s="94"/>
      <c r="D24" s="94"/>
      <c r="E24" s="94"/>
      <c r="F24" s="94"/>
      <c r="H24" s="22"/>
      <c r="I24" s="97"/>
    </row>
    <row r="25" spans="1:10" x14ac:dyDescent="0.2">
      <c r="A25" s="85">
        <v>4</v>
      </c>
      <c r="B25" s="86" t="s">
        <v>31</v>
      </c>
      <c r="C25" s="94">
        <f>C73</f>
        <v>75844227.200000003</v>
      </c>
      <c r="D25" s="94">
        <f>D73</f>
        <v>75850520.22736989</v>
      </c>
      <c r="E25" s="94">
        <f>E73</f>
        <v>0</v>
      </c>
      <c r="F25" s="94">
        <v>0</v>
      </c>
      <c r="H25" s="94">
        <f>H73</f>
        <v>75850520.22736989</v>
      </c>
      <c r="I25" s="97">
        <f>IF(D25&lt;&gt;0,C25/D25,0)</f>
        <v>0.99991703382717712</v>
      </c>
      <c r="J25" s="94"/>
    </row>
    <row r="26" spans="1:10" x14ac:dyDescent="0.2">
      <c r="A26" s="85">
        <v>5</v>
      </c>
      <c r="B26" s="86" t="s">
        <v>32</v>
      </c>
      <c r="C26" s="94">
        <f>+C75</f>
        <v>0</v>
      </c>
      <c r="D26" s="94">
        <f>+D75</f>
        <v>0</v>
      </c>
      <c r="E26" s="94">
        <f>+E75</f>
        <v>0</v>
      </c>
      <c r="F26" s="94">
        <f>+F75</f>
        <v>0</v>
      </c>
      <c r="H26" s="94">
        <f>+H75</f>
        <v>0</v>
      </c>
      <c r="I26" s="97">
        <f t="shared" ref="I26:I36" si="3">IF(D26&lt;&gt;0,C26/D26,0)</f>
        <v>0</v>
      </c>
    </row>
    <row r="27" spans="1:10" x14ac:dyDescent="0.2">
      <c r="A27" s="85">
        <v>6</v>
      </c>
      <c r="B27" s="86" t="s">
        <v>33</v>
      </c>
      <c r="C27" s="94">
        <f>+C223</f>
        <v>9171997.7694181111</v>
      </c>
      <c r="D27" s="94">
        <f>+D223</f>
        <v>9172199.8960632775</v>
      </c>
      <c r="E27" s="94">
        <f>+E223</f>
        <v>0</v>
      </c>
      <c r="F27" s="94">
        <v>0</v>
      </c>
      <c r="H27" s="22">
        <f>SUM(D27:F27)</f>
        <v>9172199.8960632775</v>
      </c>
      <c r="I27" s="97">
        <f t="shared" si="3"/>
        <v>0.99997796312253806</v>
      </c>
      <c r="J27" s="95"/>
    </row>
    <row r="28" spans="1:10" x14ac:dyDescent="0.2">
      <c r="A28" s="85">
        <v>7</v>
      </c>
      <c r="B28" s="86" t="s">
        <v>34</v>
      </c>
      <c r="C28" s="94">
        <f>+C225</f>
        <v>0</v>
      </c>
      <c r="D28" s="94">
        <f>+D225</f>
        <v>0</v>
      </c>
      <c r="E28" s="94">
        <f>+E225</f>
        <v>0</v>
      </c>
      <c r="F28" s="94">
        <v>0</v>
      </c>
      <c r="H28" s="22">
        <f>+C28</f>
        <v>0</v>
      </c>
      <c r="I28" s="97">
        <f t="shared" si="3"/>
        <v>0</v>
      </c>
    </row>
    <row r="29" spans="1:10" x14ac:dyDescent="0.2">
      <c r="A29" s="85">
        <v>8</v>
      </c>
      <c r="B29" s="86" t="s">
        <v>35</v>
      </c>
      <c r="C29" s="94">
        <f>C236</f>
        <v>21931248.037172787</v>
      </c>
      <c r="D29" s="94">
        <f>D236</f>
        <v>20039019.906508639</v>
      </c>
      <c r="E29" s="94">
        <f>E236</f>
        <v>0</v>
      </c>
      <c r="F29" s="94">
        <f>C324</f>
        <v>1885388.4583558724</v>
      </c>
      <c r="H29" s="22">
        <f>SUM(D29:F29)</f>
        <v>21924408.364864513</v>
      </c>
      <c r="I29" s="97">
        <f>IF(D29&lt;&gt;0,C29/D29,0)</f>
        <v>1.0944271795473168</v>
      </c>
      <c r="J29" s="95"/>
    </row>
    <row r="30" spans="1:10" x14ac:dyDescent="0.2">
      <c r="C30" s="94"/>
      <c r="D30" s="94"/>
      <c r="E30" s="94"/>
      <c r="F30" s="94"/>
      <c r="H30" s="94"/>
      <c r="I30" s="97"/>
    </row>
    <row r="31" spans="1:10" ht="15" x14ac:dyDescent="0.25">
      <c r="B31" s="102" t="s">
        <v>36</v>
      </c>
      <c r="C31" s="103"/>
      <c r="D31" s="103"/>
      <c r="E31" s="103"/>
      <c r="F31" s="103"/>
      <c r="H31" s="22"/>
      <c r="I31" s="97"/>
      <c r="J31" s="29"/>
    </row>
    <row r="32" spans="1:10" x14ac:dyDescent="0.2">
      <c r="A32" s="85">
        <v>9</v>
      </c>
      <c r="B32" s="86" t="s">
        <v>37</v>
      </c>
      <c r="C32" s="94">
        <f>C87</f>
        <v>68909057.952898145</v>
      </c>
      <c r="D32" s="94">
        <f>D87</f>
        <v>119345289.75989686</v>
      </c>
      <c r="E32" s="94">
        <f>E87</f>
        <v>0</v>
      </c>
      <c r="F32" s="22">
        <f>C32-D32-E32</f>
        <v>-50436231.806998715</v>
      </c>
      <c r="H32" s="22">
        <f>SUM(D32:F32)</f>
        <v>68909057.952898145</v>
      </c>
      <c r="I32" s="97">
        <f t="shared" si="3"/>
        <v>0.57739235533745703</v>
      </c>
      <c r="J32" s="94"/>
    </row>
    <row r="33" spans="1:10" x14ac:dyDescent="0.2">
      <c r="A33" s="85">
        <v>10</v>
      </c>
      <c r="B33" s="86" t="s">
        <v>38</v>
      </c>
      <c r="C33" s="94">
        <f>C128</f>
        <v>1717948.9398972169</v>
      </c>
      <c r="D33" s="94">
        <f>D128</f>
        <v>10404401.507694557</v>
      </c>
      <c r="E33" s="94">
        <f>E128</f>
        <v>0</v>
      </c>
      <c r="F33" s="22">
        <f>C33-D33-E33</f>
        <v>-8686452.5677973405</v>
      </c>
      <c r="H33" s="22">
        <f>SUM(D33:F33)</f>
        <v>1717948.9398972169</v>
      </c>
      <c r="I33" s="97">
        <f t="shared" si="3"/>
        <v>0.16511751671893002</v>
      </c>
      <c r="J33" s="94"/>
    </row>
    <row r="34" spans="1:10" x14ac:dyDescent="0.2">
      <c r="A34" s="85">
        <v>11</v>
      </c>
      <c r="B34" s="86" t="s">
        <v>39</v>
      </c>
      <c r="C34" s="94">
        <f>C166</f>
        <v>11969343.183470888</v>
      </c>
      <c r="D34" s="94">
        <f>D166</f>
        <v>44165488.189015225</v>
      </c>
      <c r="E34" s="94">
        <f>E166</f>
        <v>0</v>
      </c>
      <c r="F34" s="22">
        <f>C34-D34-E34</f>
        <v>-32196145.005544335</v>
      </c>
      <c r="H34" s="22">
        <f>SUM(D34:F34)</f>
        <v>11969343.18347089</v>
      </c>
      <c r="I34" s="97">
        <f t="shared" si="3"/>
        <v>0.27101122786746157</v>
      </c>
      <c r="J34" s="94"/>
    </row>
    <row r="35" spans="1:10" x14ac:dyDescent="0.2">
      <c r="A35" s="85">
        <v>12</v>
      </c>
      <c r="B35" s="86" t="s">
        <v>40</v>
      </c>
      <c r="C35" s="94">
        <f>C198</f>
        <v>4077136.5066004382</v>
      </c>
      <c r="D35" s="94">
        <f>D198</f>
        <v>9758495.865111161</v>
      </c>
      <c r="E35" s="94">
        <f>E198</f>
        <v>0</v>
      </c>
      <c r="F35" s="22">
        <f>C35-D35-E35</f>
        <v>-5681359.3585107233</v>
      </c>
      <c r="H35" s="30">
        <f>SUM(D35:F35)</f>
        <v>4077136.5066004377</v>
      </c>
      <c r="I35" s="97">
        <f t="shared" si="3"/>
        <v>0.41780378482068403</v>
      </c>
      <c r="J35" s="94"/>
    </row>
    <row r="36" spans="1:10" x14ac:dyDescent="0.2">
      <c r="A36" s="85">
        <v>13</v>
      </c>
      <c r="B36" s="86" t="s">
        <v>41</v>
      </c>
      <c r="C36" s="94">
        <v>0</v>
      </c>
      <c r="D36" s="94">
        <v>0</v>
      </c>
      <c r="E36" s="94">
        <f>-E225</f>
        <v>0</v>
      </c>
      <c r="F36" s="22">
        <f>C36-D36-E36</f>
        <v>0</v>
      </c>
      <c r="H36" s="30">
        <f>SUM(D36:F36)</f>
        <v>0</v>
      </c>
      <c r="I36" s="97">
        <f t="shared" si="3"/>
        <v>0</v>
      </c>
      <c r="J36" s="94"/>
    </row>
    <row r="37" spans="1:10" x14ac:dyDescent="0.2">
      <c r="C37" s="94"/>
      <c r="D37" s="94"/>
      <c r="E37" s="94"/>
      <c r="F37" s="30"/>
      <c r="H37" s="30"/>
      <c r="I37" s="31"/>
      <c r="J37" s="97"/>
    </row>
    <row r="38" spans="1:10" x14ac:dyDescent="0.2">
      <c r="A38" s="85">
        <v>14</v>
      </c>
      <c r="B38" s="96" t="s">
        <v>42</v>
      </c>
      <c r="C38" s="32">
        <f t="shared" ref="C38:H38" si="4">SUM(C32:C36)</f>
        <v>86673486.582866684</v>
      </c>
      <c r="D38" s="32">
        <f t="shared" si="4"/>
        <v>183673675.3217178</v>
      </c>
      <c r="E38" s="32">
        <f t="shared" si="4"/>
        <v>0</v>
      </c>
      <c r="F38" s="32">
        <f t="shared" si="4"/>
        <v>-97000188.738851115</v>
      </c>
      <c r="G38" s="32">
        <f t="shared" si="4"/>
        <v>0</v>
      </c>
      <c r="H38" s="32">
        <f t="shared" si="4"/>
        <v>86673486.582866684</v>
      </c>
      <c r="I38" s="33">
        <f>IF(D38&lt;&gt;0,C38/D38,0)</f>
        <v>0.47188845342726315</v>
      </c>
      <c r="J38" s="95"/>
    </row>
    <row r="39" spans="1:10" x14ac:dyDescent="0.2">
      <c r="C39" s="22"/>
      <c r="D39" s="22"/>
      <c r="E39" s="22"/>
      <c r="F39" s="22"/>
      <c r="H39" s="22"/>
      <c r="I39" s="34"/>
    </row>
    <row r="40" spans="1:10" ht="13.5" thickBot="1" x14ac:dyDescent="0.25">
      <c r="A40" s="85">
        <v>15</v>
      </c>
      <c r="B40" s="96" t="s">
        <v>43</v>
      </c>
      <c r="C40" s="35">
        <f t="shared" ref="C40:H40" si="5">SUM(C23:C29,C38)</f>
        <v>1299662676.8694575</v>
      </c>
      <c r="D40" s="35">
        <f t="shared" si="5"/>
        <v>1299671579.6085181</v>
      </c>
      <c r="E40" s="35">
        <f t="shared" si="5"/>
        <v>0</v>
      </c>
      <c r="F40" s="35">
        <f t="shared" si="5"/>
        <v>0</v>
      </c>
      <c r="G40" s="35">
        <f t="shared" si="5"/>
        <v>0</v>
      </c>
      <c r="H40" s="35">
        <f t="shared" si="5"/>
        <v>1299671579.6085181</v>
      </c>
      <c r="I40" s="36">
        <f>IF(D40&lt;&gt;0,C40/D40,0)</f>
        <v>0.99999315000866351</v>
      </c>
      <c r="J40" s="95"/>
    </row>
    <row r="41" spans="1:10" ht="13.5" thickTop="1" x14ac:dyDescent="0.2">
      <c r="C41" s="104"/>
      <c r="D41" s="94"/>
      <c r="H41" s="94"/>
      <c r="I41" s="97"/>
    </row>
    <row r="42" spans="1:10" ht="14.25" x14ac:dyDescent="0.2">
      <c r="A42" s="105"/>
      <c r="B42" s="34"/>
      <c r="C42" s="104"/>
      <c r="D42" s="104"/>
      <c r="H42" s="94"/>
      <c r="I42" s="97"/>
    </row>
    <row r="43" spans="1:10" x14ac:dyDescent="0.2">
      <c r="B43" s="98"/>
      <c r="C43" s="106"/>
      <c r="D43" s="106"/>
      <c r="E43" s="107"/>
      <c r="H43" s="94"/>
    </row>
    <row r="44" spans="1:10" x14ac:dyDescent="0.2">
      <c r="C44" s="94"/>
      <c r="D44" s="94"/>
      <c r="E44" s="106"/>
      <c r="H44" s="94"/>
    </row>
    <row r="45" spans="1:10" x14ac:dyDescent="0.2">
      <c r="B45" s="108"/>
      <c r="C45" s="94"/>
    </row>
    <row r="46" spans="1:10" x14ac:dyDescent="0.2">
      <c r="B46" s="108"/>
      <c r="D46" s="97"/>
      <c r="F46" s="97"/>
      <c r="H46" s="97"/>
    </row>
    <row r="47" spans="1:10" x14ac:dyDescent="0.2">
      <c r="D47" s="97"/>
      <c r="F47" s="97"/>
    </row>
    <row r="48" spans="1:10" ht="20.25" customHeight="1" x14ac:dyDescent="0.2">
      <c r="D48" s="97"/>
      <c r="I48" s="87" t="s">
        <v>188</v>
      </c>
    </row>
    <row r="49" spans="1:9" x14ac:dyDescent="0.2">
      <c r="I49" s="87" t="s">
        <v>44</v>
      </c>
    </row>
    <row r="50" spans="1:9" x14ac:dyDescent="0.2">
      <c r="I50" s="88"/>
    </row>
    <row r="52" spans="1:9" x14ac:dyDescent="0.2">
      <c r="A52" s="89" t="str">
        <f>+A6</f>
        <v>NEWFOUNDLAND AND LABRADOR HYDRO</v>
      </c>
      <c r="B52" s="89"/>
      <c r="C52" s="89"/>
      <c r="D52" s="89"/>
      <c r="E52" s="89"/>
      <c r="F52" s="89"/>
      <c r="G52" s="89"/>
      <c r="H52" s="89"/>
      <c r="I52" s="89"/>
    </row>
    <row r="53" spans="1:9" x14ac:dyDescent="0.2">
      <c r="A53" s="90" t="s">
        <v>189</v>
      </c>
      <c r="B53" s="89"/>
      <c r="C53" s="89"/>
      <c r="D53" s="89"/>
      <c r="E53" s="89"/>
      <c r="F53" s="89"/>
      <c r="G53" s="89"/>
      <c r="H53" s="89"/>
      <c r="I53" s="89"/>
    </row>
    <row r="54" spans="1:9" x14ac:dyDescent="0.2">
      <c r="A54" s="89" t="s">
        <v>37</v>
      </c>
      <c r="B54" s="89"/>
      <c r="C54" s="89"/>
      <c r="D54" s="89"/>
      <c r="E54" s="89"/>
      <c r="F54" s="89"/>
      <c r="G54" s="89"/>
      <c r="H54" s="89"/>
      <c r="I54" s="89"/>
    </row>
    <row r="55" spans="1:9" x14ac:dyDescent="0.2">
      <c r="A55" s="89" t="s">
        <v>191</v>
      </c>
      <c r="B55" s="89"/>
      <c r="C55" s="89"/>
      <c r="D55" s="89"/>
      <c r="E55" s="89"/>
      <c r="F55" s="89"/>
      <c r="G55" s="89"/>
      <c r="H55" s="89"/>
      <c r="I55" s="89"/>
    </row>
    <row r="56" spans="1:9" x14ac:dyDescent="0.2">
      <c r="B56" s="109"/>
      <c r="C56" s="109"/>
      <c r="D56" s="109"/>
      <c r="E56" s="109"/>
      <c r="F56" s="109"/>
      <c r="H56" s="109"/>
      <c r="I56" s="109"/>
    </row>
    <row r="57" spans="1:9" x14ac:dyDescent="0.2">
      <c r="B57" s="85">
        <f t="shared" ref="B57:I57" si="6">MAX(A57)+NoOne</f>
        <v>1</v>
      </c>
      <c r="C57" s="85">
        <f t="shared" si="6"/>
        <v>2</v>
      </c>
      <c r="D57" s="85">
        <f t="shared" si="6"/>
        <v>3</v>
      </c>
      <c r="E57" s="85">
        <f t="shared" si="6"/>
        <v>4</v>
      </c>
      <c r="F57" s="85">
        <f t="shared" si="6"/>
        <v>5</v>
      </c>
      <c r="G57" s="85">
        <f t="shared" si="6"/>
        <v>6</v>
      </c>
      <c r="H57" s="85">
        <v>6</v>
      </c>
      <c r="I57" s="85">
        <f t="shared" si="6"/>
        <v>7</v>
      </c>
    </row>
    <row r="58" spans="1:9" x14ac:dyDescent="0.2">
      <c r="E58" s="85"/>
      <c r="G58" s="85"/>
      <c r="H58" s="85"/>
      <c r="I58" s="85"/>
    </row>
    <row r="59" spans="1:9" s="85" customFormat="1" x14ac:dyDescent="0.2">
      <c r="D59" s="91" t="s">
        <v>7</v>
      </c>
      <c r="G59" s="86"/>
      <c r="H59" s="91" t="s">
        <v>8</v>
      </c>
      <c r="I59" s="85" t="s">
        <v>9</v>
      </c>
    </row>
    <row r="60" spans="1:9" s="85" customFormat="1" x14ac:dyDescent="0.2">
      <c r="A60" s="85" t="s">
        <v>10</v>
      </c>
      <c r="D60" s="85" t="s">
        <v>11</v>
      </c>
      <c r="E60" s="85" t="s">
        <v>9</v>
      </c>
      <c r="F60" s="85" t="s">
        <v>20</v>
      </c>
      <c r="G60" s="91" t="s">
        <v>12</v>
      </c>
      <c r="H60" s="91" t="s">
        <v>13</v>
      </c>
      <c r="I60" s="85" t="s">
        <v>14</v>
      </c>
    </row>
    <row r="61" spans="1:9" x14ac:dyDescent="0.2">
      <c r="A61" s="85" t="s">
        <v>15</v>
      </c>
      <c r="B61" s="85" t="s">
        <v>16</v>
      </c>
      <c r="C61" s="85" t="s">
        <v>17</v>
      </c>
      <c r="D61" s="85" t="s">
        <v>18</v>
      </c>
      <c r="E61" s="85" t="s">
        <v>45</v>
      </c>
      <c r="F61" s="85" t="s">
        <v>46</v>
      </c>
      <c r="G61" s="85" t="s">
        <v>21</v>
      </c>
      <c r="H61" s="85" t="s">
        <v>18</v>
      </c>
      <c r="I61" s="85" t="s">
        <v>22</v>
      </c>
    </row>
    <row r="62" spans="1:9" x14ac:dyDescent="0.2">
      <c r="B62" s="85"/>
      <c r="C62" s="85"/>
      <c r="D62" s="85"/>
      <c r="E62" s="85"/>
      <c r="F62" s="85"/>
      <c r="H62" s="13" t="s">
        <v>25</v>
      </c>
      <c r="I62" s="85" t="s">
        <v>26</v>
      </c>
    </row>
    <row r="63" spans="1:9" x14ac:dyDescent="0.2">
      <c r="B63" s="85"/>
      <c r="C63" s="85" t="s">
        <v>27</v>
      </c>
      <c r="D63" s="85" t="s">
        <v>27</v>
      </c>
      <c r="E63" s="85" t="s">
        <v>27</v>
      </c>
      <c r="F63" s="85" t="s">
        <v>27</v>
      </c>
      <c r="G63" s="85" t="s">
        <v>27</v>
      </c>
      <c r="H63" s="85" t="s">
        <v>27</v>
      </c>
      <c r="I63" s="85"/>
    </row>
    <row r="64" spans="1:9" x14ac:dyDescent="0.2">
      <c r="H64" s="94"/>
    </row>
    <row r="65" spans="1:10" x14ac:dyDescent="0.2">
      <c r="B65" s="96" t="s">
        <v>37</v>
      </c>
      <c r="H65" s="94"/>
    </row>
    <row r="66" spans="1:10" x14ac:dyDescent="0.2">
      <c r="A66" s="85">
        <v>1</v>
      </c>
      <c r="B66" s="101" t="s">
        <v>28</v>
      </c>
      <c r="C66" s="94">
        <v>1106041717.28</v>
      </c>
      <c r="D66" s="94">
        <v>1010936164.2568585</v>
      </c>
      <c r="E66" s="94">
        <f>(D66/($D$66+$D$70+$D$87))*-$E$95</f>
        <v>0</v>
      </c>
      <c r="F66" s="94">
        <f>+C320-D273</f>
        <v>95114800.280495241</v>
      </c>
      <c r="G66" s="94">
        <f>-G67</f>
        <v>0</v>
      </c>
      <c r="H66" s="94">
        <f>SUM(D66:G66)</f>
        <v>1106050964.5373538</v>
      </c>
      <c r="I66" s="110"/>
      <c r="J66" s="95"/>
    </row>
    <row r="67" spans="1:10" ht="15" x14ac:dyDescent="0.25">
      <c r="A67" s="85">
        <v>2</v>
      </c>
      <c r="B67" s="86" t="s">
        <v>47</v>
      </c>
      <c r="C67" s="44">
        <v>0</v>
      </c>
      <c r="D67" s="111"/>
      <c r="E67" s="111"/>
      <c r="F67" s="111"/>
      <c r="G67" s="94"/>
      <c r="H67" s="111">
        <f>SUM(D67:G67)</f>
        <v>0</v>
      </c>
      <c r="I67" s="112"/>
    </row>
    <row r="68" spans="1:10" ht="20.25" customHeight="1" x14ac:dyDescent="0.2">
      <c r="A68" s="85">
        <v>3</v>
      </c>
      <c r="B68" s="102" t="s">
        <v>30</v>
      </c>
      <c r="C68" s="99">
        <f t="shared" ref="C68:H68" si="7">SUM(C66:C67)</f>
        <v>1106041717.28</v>
      </c>
      <c r="D68" s="99">
        <f t="shared" si="7"/>
        <v>1010936164.2568585</v>
      </c>
      <c r="E68" s="99">
        <f t="shared" si="7"/>
        <v>0</v>
      </c>
      <c r="F68" s="99">
        <f t="shared" si="7"/>
        <v>95114800.280495241</v>
      </c>
      <c r="G68" s="99">
        <f t="shared" si="7"/>
        <v>0</v>
      </c>
      <c r="H68" s="99">
        <f t="shared" si="7"/>
        <v>1106050964.5373538</v>
      </c>
      <c r="I68" s="100">
        <f>IF(D68&lt;&gt;0,C68/D68,0)</f>
        <v>1.0940767146193191</v>
      </c>
    </row>
    <row r="69" spans="1:10" ht="20.25" customHeight="1" x14ac:dyDescent="0.2">
      <c r="B69" s="96"/>
      <c r="C69" s="113"/>
      <c r="D69" s="113"/>
      <c r="E69" s="113"/>
      <c r="F69" s="113"/>
      <c r="H69" s="113"/>
      <c r="I69" s="114"/>
    </row>
    <row r="70" spans="1:10" x14ac:dyDescent="0.2">
      <c r="A70" s="85">
        <v>4</v>
      </c>
      <c r="B70" s="86" t="s">
        <v>48</v>
      </c>
      <c r="C70" s="94">
        <v>75844227.200000003</v>
      </c>
      <c r="D70" s="94">
        <v>75850520.22736989</v>
      </c>
      <c r="E70" s="94">
        <f>(D70/($D$66+$D$70+$D$87))*-$E$95</f>
        <v>0</v>
      </c>
      <c r="F70" s="94"/>
      <c r="H70" s="94">
        <f>SUM(D70:F70)</f>
        <v>75850520.22736989</v>
      </c>
      <c r="I70" s="110"/>
      <c r="J70" s="95"/>
    </row>
    <row r="71" spans="1:10" x14ac:dyDescent="0.2">
      <c r="A71" s="85">
        <v>5</v>
      </c>
      <c r="B71" s="86" t="s">
        <v>49</v>
      </c>
      <c r="C71" s="94">
        <v>0</v>
      </c>
      <c r="D71" s="94">
        <v>0</v>
      </c>
      <c r="E71" s="94">
        <f>+E95</f>
        <v>0</v>
      </c>
      <c r="F71" s="94"/>
      <c r="H71" s="94">
        <f>+C71</f>
        <v>0</v>
      </c>
      <c r="I71" s="110"/>
    </row>
    <row r="72" spans="1:10" ht="15" x14ac:dyDescent="0.25">
      <c r="A72" s="85">
        <v>6</v>
      </c>
      <c r="B72" s="86" t="s">
        <v>50</v>
      </c>
      <c r="C72" s="44">
        <v>0</v>
      </c>
      <c r="D72" s="94"/>
      <c r="E72" s="94"/>
      <c r="F72" s="94"/>
      <c r="H72" s="94">
        <f>SUM(D72:F72)</f>
        <v>0</v>
      </c>
      <c r="I72" s="110"/>
    </row>
    <row r="73" spans="1:10" x14ac:dyDescent="0.2">
      <c r="A73" s="85">
        <v>7</v>
      </c>
      <c r="B73" s="102" t="s">
        <v>51</v>
      </c>
      <c r="C73" s="99">
        <f>SUM(C70:C72)</f>
        <v>75844227.200000003</v>
      </c>
      <c r="D73" s="99">
        <f>SUM(D70:D72)</f>
        <v>75850520.22736989</v>
      </c>
      <c r="E73" s="99">
        <f>SUM(E70:E72)</f>
        <v>0</v>
      </c>
      <c r="F73" s="99">
        <f>SUM(F70:F72)</f>
        <v>0</v>
      </c>
      <c r="G73" s="99"/>
      <c r="H73" s="99">
        <f>SUM(H70:H72)</f>
        <v>75850520.22736989</v>
      </c>
      <c r="I73" s="100">
        <f>IF(D73&lt;&gt;0,C73/D73,0)</f>
        <v>0.99991703382717712</v>
      </c>
    </row>
    <row r="74" spans="1:10" x14ac:dyDescent="0.2">
      <c r="B74" s="96"/>
      <c r="C74" s="113"/>
      <c r="D74" s="113"/>
      <c r="E74" s="113"/>
      <c r="F74" s="113"/>
      <c r="G74" s="113"/>
      <c r="H74" s="113"/>
      <c r="I74" s="114"/>
    </row>
    <row r="75" spans="1:10" ht="15" x14ac:dyDescent="0.25">
      <c r="A75" s="85">
        <v>8</v>
      </c>
      <c r="B75" s="96" t="s">
        <v>32</v>
      </c>
      <c r="C75" s="49">
        <v>0</v>
      </c>
      <c r="D75" s="115"/>
      <c r="E75" s="115"/>
      <c r="F75" s="115"/>
      <c r="G75" s="115"/>
      <c r="H75" s="115"/>
      <c r="I75" s="116"/>
    </row>
    <row r="76" spans="1:10" x14ac:dyDescent="0.2">
      <c r="B76" s="96"/>
      <c r="C76" s="113"/>
      <c r="D76" s="113"/>
      <c r="E76" s="113"/>
      <c r="F76" s="113"/>
      <c r="H76" s="113"/>
      <c r="I76" s="114"/>
    </row>
    <row r="77" spans="1:10" x14ac:dyDescent="0.2">
      <c r="B77" s="96" t="s">
        <v>52</v>
      </c>
      <c r="C77" s="94"/>
      <c r="D77" s="94"/>
      <c r="E77" s="94"/>
      <c r="F77" s="94"/>
      <c r="H77" s="94"/>
    </row>
    <row r="78" spans="1:10" ht="15" x14ac:dyDescent="0.25">
      <c r="A78" s="85">
        <f t="shared" ref="A78" si="8">MAX(A75:A77)+NoOne</f>
        <v>9</v>
      </c>
      <c r="B78" s="86" t="s">
        <v>53</v>
      </c>
      <c r="C78" s="52">
        <v>18788947.558794092</v>
      </c>
      <c r="D78" s="16">
        <v>37502165.903275155</v>
      </c>
      <c r="E78" s="16">
        <f t="shared" ref="E78:E85" si="9">(D78/($D$66+$D$70+$D$87))*-$E$95</f>
        <v>0</v>
      </c>
      <c r="F78" s="16">
        <f>C78-D78-E78</f>
        <v>-18713218.344481062</v>
      </c>
      <c r="G78" s="16"/>
      <c r="H78" s="16">
        <f t="shared" ref="H78:H85" si="10">SUM(D78:F78)</f>
        <v>18788947.558794092</v>
      </c>
      <c r="I78" s="53">
        <f>IF(D78&lt;&gt;0,C78/D78,0)</f>
        <v>0.50100966454188733</v>
      </c>
    </row>
    <row r="79" spans="1:10" ht="15" x14ac:dyDescent="0.25">
      <c r="A79" s="85">
        <f t="shared" ref="A79" si="11">MAX(A76:A78)+NoOne</f>
        <v>10</v>
      </c>
      <c r="B79" s="86" t="s">
        <v>55</v>
      </c>
      <c r="C79" s="52">
        <v>23929645.322584182</v>
      </c>
      <c r="D79" s="16">
        <v>42884987.012105376</v>
      </c>
      <c r="E79" s="16">
        <f t="shared" si="9"/>
        <v>0</v>
      </c>
      <c r="F79" s="16">
        <f t="shared" ref="F79:F85" si="12">C79-D79-E79</f>
        <v>-18955341.689521194</v>
      </c>
      <c r="G79" s="16"/>
      <c r="H79" s="16">
        <f t="shared" si="10"/>
        <v>23929645.322584182</v>
      </c>
      <c r="I79" s="53">
        <f t="shared" ref="I79:I85" si="13">IF(D79&lt;&gt;0,C79/D79,0)</f>
        <v>0.55799586265070877</v>
      </c>
    </row>
    <row r="80" spans="1:10" ht="15" x14ac:dyDescent="0.25">
      <c r="A80" s="85">
        <f t="shared" ref="A80" si="14">MAX(A77:A79)+NoOne</f>
        <v>11</v>
      </c>
      <c r="B80" s="86" t="s">
        <v>57</v>
      </c>
      <c r="C80" s="52">
        <v>21703.949999999997</v>
      </c>
      <c r="D80" s="16">
        <v>121251.9104148818</v>
      </c>
      <c r="E80" s="16">
        <f t="shared" si="9"/>
        <v>0</v>
      </c>
      <c r="F80" s="16">
        <f t="shared" si="12"/>
        <v>-99547.960414881803</v>
      </c>
      <c r="G80" s="16"/>
      <c r="H80" s="16">
        <f t="shared" si="10"/>
        <v>21703.949999999997</v>
      </c>
      <c r="I80" s="53">
        <f t="shared" si="13"/>
        <v>0.17899882917915802</v>
      </c>
    </row>
    <row r="81" spans="1:10" ht="15" x14ac:dyDescent="0.25">
      <c r="A81" s="85">
        <f t="shared" ref="A81" si="15">MAX(A78:A80)+NoOne</f>
        <v>12</v>
      </c>
      <c r="B81" s="86" t="s">
        <v>59</v>
      </c>
      <c r="C81" s="52">
        <v>12084583.400972759</v>
      </c>
      <c r="D81" s="16">
        <v>18661312.804126374</v>
      </c>
      <c r="E81" s="16">
        <f t="shared" si="9"/>
        <v>0</v>
      </c>
      <c r="F81" s="16">
        <f t="shared" si="12"/>
        <v>-6576729.4031536151</v>
      </c>
      <c r="G81" s="16"/>
      <c r="H81" s="16">
        <f t="shared" si="10"/>
        <v>12084583.400972759</v>
      </c>
      <c r="I81" s="53">
        <f t="shared" si="13"/>
        <v>0.64757412984903329</v>
      </c>
    </row>
    <row r="82" spans="1:10" ht="14.45" hidden="1" customHeight="1" x14ac:dyDescent="0.25">
      <c r="A82" s="85">
        <f t="shared" ref="A82" si="16">MAX(A79:A81)+NoOne</f>
        <v>13</v>
      </c>
      <c r="B82" s="86" t="s">
        <v>61</v>
      </c>
      <c r="C82" s="52">
        <v>0</v>
      </c>
      <c r="D82" s="16">
        <v>0</v>
      </c>
      <c r="E82" s="16">
        <f t="shared" si="9"/>
        <v>0</v>
      </c>
      <c r="F82" s="16">
        <f t="shared" si="12"/>
        <v>0</v>
      </c>
      <c r="G82" s="16"/>
      <c r="H82" s="16">
        <f t="shared" si="10"/>
        <v>0</v>
      </c>
      <c r="I82" s="53">
        <f t="shared" si="13"/>
        <v>0</v>
      </c>
    </row>
    <row r="83" spans="1:10" ht="15" x14ac:dyDescent="0.25">
      <c r="A83" s="85">
        <v>13</v>
      </c>
      <c r="B83" s="86" t="s">
        <v>63</v>
      </c>
      <c r="C83" s="52">
        <v>7645700.2165019428</v>
      </c>
      <c r="D83" s="16">
        <v>11437476.304959664</v>
      </c>
      <c r="E83" s="16">
        <f t="shared" si="9"/>
        <v>0</v>
      </c>
      <c r="F83" s="16">
        <f t="shared" si="12"/>
        <v>-3791776.0884577213</v>
      </c>
      <c r="G83" s="16"/>
      <c r="H83" s="16">
        <f t="shared" si="10"/>
        <v>7645700.2165019428</v>
      </c>
      <c r="I83" s="53">
        <f t="shared" si="13"/>
        <v>0.6684779065453903</v>
      </c>
    </row>
    <row r="84" spans="1:10" ht="15" x14ac:dyDescent="0.25">
      <c r="A84" s="85">
        <f t="shared" ref="A84" si="17">MAX(A81:A83)+NoOne</f>
        <v>14</v>
      </c>
      <c r="B84" s="86" t="s">
        <v>65</v>
      </c>
      <c r="C84" s="52">
        <v>5260869.3307651561</v>
      </c>
      <c r="D84" s="16">
        <v>7105799.8044555578</v>
      </c>
      <c r="E84" s="16">
        <f t="shared" si="9"/>
        <v>0</v>
      </c>
      <c r="F84" s="16">
        <f t="shared" si="12"/>
        <v>-1844930.4736904018</v>
      </c>
      <c r="G84" s="16"/>
      <c r="H84" s="16">
        <f t="shared" si="10"/>
        <v>5260869.3307651561</v>
      </c>
      <c r="I84" s="53">
        <f t="shared" si="13"/>
        <v>0.74036272841044959</v>
      </c>
    </row>
    <row r="85" spans="1:10" ht="15" x14ac:dyDescent="0.25">
      <c r="A85" s="85">
        <f t="shared" ref="A85" si="18">MAX(A82:A84)+NoOne</f>
        <v>15</v>
      </c>
      <c r="B85" s="86" t="s">
        <v>67</v>
      </c>
      <c r="C85" s="52">
        <v>1177608.1732799991</v>
      </c>
      <c r="D85" s="16">
        <v>1632296.020559829</v>
      </c>
      <c r="E85" s="16">
        <f t="shared" si="9"/>
        <v>0</v>
      </c>
      <c r="F85" s="16">
        <f t="shared" si="12"/>
        <v>-454687.8472798299</v>
      </c>
      <c r="G85" s="16"/>
      <c r="H85" s="16">
        <f t="shared" si="10"/>
        <v>1177608.1732799991</v>
      </c>
      <c r="I85" s="53">
        <f t="shared" si="13"/>
        <v>0.7214427765841851</v>
      </c>
    </row>
    <row r="86" spans="1:10" x14ac:dyDescent="0.2">
      <c r="B86" s="94"/>
      <c r="C86" s="94"/>
      <c r="D86" s="94"/>
      <c r="E86" s="94"/>
      <c r="F86" s="94"/>
      <c r="H86" s="94"/>
      <c r="I86" s="117"/>
    </row>
    <row r="87" spans="1:10" x14ac:dyDescent="0.2">
      <c r="A87" s="85">
        <v>16</v>
      </c>
      <c r="B87" s="96" t="s">
        <v>69</v>
      </c>
      <c r="C87" s="32">
        <f>SUM(C78:C85)</f>
        <v>68909057.952898145</v>
      </c>
      <c r="D87" s="32">
        <f>SUM(D78:D85)</f>
        <v>119345289.75989686</v>
      </c>
      <c r="E87" s="32">
        <f>SUM(E78:E85)</f>
        <v>0</v>
      </c>
      <c r="F87" s="32">
        <f>SUM(F78:F85)</f>
        <v>-50436231.8069987</v>
      </c>
      <c r="G87" s="32"/>
      <c r="H87" s="32">
        <f>SUM(H78:H85)</f>
        <v>68909057.952898145</v>
      </c>
      <c r="I87" s="33">
        <f>IF(D87&lt;&gt;0,C87/D87,0)</f>
        <v>0.57739235533745703</v>
      </c>
      <c r="J87" s="95"/>
    </row>
    <row r="88" spans="1:10" ht="13.5" thickBot="1" x14ac:dyDescent="0.25">
      <c r="A88" s="85">
        <v>17</v>
      </c>
      <c r="B88" s="96" t="s">
        <v>70</v>
      </c>
      <c r="C88" s="118">
        <f>SUM(C87,C73,C68,C75)</f>
        <v>1250795002.432898</v>
      </c>
      <c r="D88" s="118">
        <f>SUM(D87,D73,D68,D75)</f>
        <v>1206131974.2441251</v>
      </c>
      <c r="E88" s="118">
        <f>SUM(E87,E73,E68,E75)</f>
        <v>0</v>
      </c>
      <c r="F88" s="118">
        <f>SUM(F87,F73,F68,F75)</f>
        <v>44678568.473496541</v>
      </c>
      <c r="G88" s="118"/>
      <c r="H88" s="118">
        <f>SUM(H87,H73,H68,H75)</f>
        <v>1250810542.7176218</v>
      </c>
      <c r="I88" s="36">
        <f>IF(D88&lt;&gt;0,C88/D88,0)</f>
        <v>1.0370299678165509</v>
      </c>
    </row>
    <row r="89" spans="1:10" ht="13.5" thickTop="1" x14ac:dyDescent="0.2">
      <c r="H89" s="94"/>
    </row>
    <row r="90" spans="1:10" ht="15" x14ac:dyDescent="0.25">
      <c r="C90" s="119"/>
      <c r="D90" s="16"/>
      <c r="H90" s="94"/>
    </row>
    <row r="91" spans="1:10" x14ac:dyDescent="0.2">
      <c r="H91" s="94"/>
    </row>
    <row r="92" spans="1:10" x14ac:dyDescent="0.2">
      <c r="B92" s="101"/>
    </row>
    <row r="93" spans="1:10" x14ac:dyDescent="0.2">
      <c r="B93" s="108"/>
      <c r="E93" s="94"/>
    </row>
    <row r="94" spans="1:10" hidden="1" x14ac:dyDescent="0.2">
      <c r="B94" s="108"/>
    </row>
    <row r="95" spans="1:10" hidden="1" x14ac:dyDescent="0.2">
      <c r="B95" s="120"/>
    </row>
    <row r="96" spans="1:10" hidden="1" x14ac:dyDescent="0.2"/>
    <row r="97" spans="1:9" x14ac:dyDescent="0.2">
      <c r="I97" s="87" t="s">
        <v>188</v>
      </c>
    </row>
    <row r="98" spans="1:9" x14ac:dyDescent="0.2">
      <c r="I98" s="87" t="s">
        <v>71</v>
      </c>
    </row>
    <row r="99" spans="1:9" x14ac:dyDescent="0.2">
      <c r="I99" s="88"/>
    </row>
    <row r="101" spans="1:9" x14ac:dyDescent="0.2">
      <c r="A101" s="89" t="str">
        <f>+A6</f>
        <v>NEWFOUNDLAND AND LABRADOR HYDRO</v>
      </c>
      <c r="B101" s="89"/>
      <c r="C101" s="89"/>
      <c r="D101" s="89"/>
      <c r="E101" s="89"/>
      <c r="F101" s="89"/>
      <c r="G101" s="89"/>
      <c r="H101" s="89"/>
      <c r="I101" s="89"/>
    </row>
    <row r="102" spans="1:9" x14ac:dyDescent="0.2">
      <c r="A102" s="90" t="s">
        <v>189</v>
      </c>
      <c r="B102" s="89"/>
      <c r="C102" s="89"/>
      <c r="D102" s="89"/>
      <c r="E102" s="89"/>
      <c r="F102" s="89"/>
      <c r="G102" s="89"/>
      <c r="H102" s="89"/>
      <c r="I102" s="89"/>
    </row>
    <row r="103" spans="1:9" x14ac:dyDescent="0.2">
      <c r="A103" s="89" t="s">
        <v>38</v>
      </c>
      <c r="B103" s="89"/>
      <c r="C103" s="89"/>
      <c r="D103" s="89"/>
      <c r="E103" s="89"/>
      <c r="F103" s="89"/>
      <c r="G103" s="89"/>
      <c r="H103" s="89"/>
      <c r="I103" s="89"/>
    </row>
    <row r="104" spans="1:9" x14ac:dyDescent="0.2">
      <c r="A104" s="89" t="s">
        <v>191</v>
      </c>
      <c r="B104" s="89"/>
      <c r="C104" s="89"/>
      <c r="D104" s="89"/>
      <c r="E104" s="89"/>
      <c r="F104" s="89"/>
      <c r="G104" s="89"/>
      <c r="H104" s="89"/>
      <c r="I104" s="89"/>
    </row>
    <row r="105" spans="1:9" s="85" customFormat="1" x14ac:dyDescent="0.2"/>
    <row r="106" spans="1:9" s="85" customFormat="1" x14ac:dyDescent="0.2">
      <c r="B106" s="85">
        <f t="shared" ref="B106:I106" si="19">MAX(A106)+NoOne</f>
        <v>1</v>
      </c>
      <c r="C106" s="85">
        <f t="shared" si="19"/>
        <v>2</v>
      </c>
      <c r="D106" s="85">
        <f t="shared" si="19"/>
        <v>3</v>
      </c>
      <c r="E106" s="85">
        <f t="shared" si="19"/>
        <v>4</v>
      </c>
      <c r="F106" s="85">
        <f t="shared" si="19"/>
        <v>5</v>
      </c>
      <c r="G106" s="85">
        <f t="shared" si="19"/>
        <v>6</v>
      </c>
      <c r="H106" s="85">
        <v>6</v>
      </c>
      <c r="I106" s="85">
        <f t="shared" si="19"/>
        <v>7</v>
      </c>
    </row>
    <row r="107" spans="1:9" s="85" customFormat="1" x14ac:dyDescent="0.2"/>
    <row r="108" spans="1:9" x14ac:dyDescent="0.2">
      <c r="B108" s="85"/>
      <c r="C108" s="85"/>
      <c r="D108" s="91" t="s">
        <v>7</v>
      </c>
      <c r="E108" s="85"/>
      <c r="F108" s="85"/>
      <c r="H108" s="91" t="s">
        <v>8</v>
      </c>
      <c r="I108" s="85" t="s">
        <v>9</v>
      </c>
    </row>
    <row r="109" spans="1:9" x14ac:dyDescent="0.2">
      <c r="A109" s="85" t="s">
        <v>10</v>
      </c>
      <c r="B109" s="85"/>
      <c r="C109" s="85"/>
      <c r="D109" s="85" t="s">
        <v>11</v>
      </c>
      <c r="E109" s="85" t="s">
        <v>9</v>
      </c>
      <c r="F109" s="85"/>
      <c r="G109" s="91" t="s">
        <v>12</v>
      </c>
      <c r="H109" s="91" t="s">
        <v>13</v>
      </c>
      <c r="I109" s="85" t="s">
        <v>14</v>
      </c>
    </row>
    <row r="110" spans="1:9" x14ac:dyDescent="0.2">
      <c r="A110" s="85" t="s">
        <v>15</v>
      </c>
      <c r="B110" s="85" t="s">
        <v>16</v>
      </c>
      <c r="C110" s="85" t="s">
        <v>17</v>
      </c>
      <c r="D110" s="85" t="s">
        <v>18</v>
      </c>
      <c r="E110" s="85" t="s">
        <v>45</v>
      </c>
      <c r="F110" s="85" t="s">
        <v>20</v>
      </c>
      <c r="G110" s="85" t="s">
        <v>21</v>
      </c>
      <c r="H110" s="85" t="s">
        <v>18</v>
      </c>
      <c r="I110" s="85" t="s">
        <v>22</v>
      </c>
    </row>
    <row r="111" spans="1:9" x14ac:dyDescent="0.2">
      <c r="B111" s="85"/>
      <c r="C111" s="85"/>
      <c r="D111" s="85"/>
      <c r="E111" s="85"/>
      <c r="F111" s="85"/>
      <c r="H111" s="13" t="s">
        <v>25</v>
      </c>
      <c r="I111" s="85" t="s">
        <v>26</v>
      </c>
    </row>
    <row r="112" spans="1:9" x14ac:dyDescent="0.2">
      <c r="B112" s="85"/>
      <c r="C112" s="85" t="s">
        <v>27</v>
      </c>
      <c r="D112" s="85" t="s">
        <v>27</v>
      </c>
      <c r="E112" s="85" t="s">
        <v>27</v>
      </c>
      <c r="F112" s="85" t="s">
        <v>27</v>
      </c>
      <c r="G112" s="85" t="s">
        <v>27</v>
      </c>
      <c r="H112" s="85" t="s">
        <v>27</v>
      </c>
      <c r="I112" s="85"/>
    </row>
    <row r="115" spans="1:9" x14ac:dyDescent="0.2">
      <c r="B115" s="96" t="s">
        <v>38</v>
      </c>
    </row>
    <row r="116" spans="1:9" ht="15" x14ac:dyDescent="0.25">
      <c r="A116" s="85">
        <f t="shared" ref="A116" si="20">MAX(A113:A115)+NoOne</f>
        <v>1</v>
      </c>
      <c r="B116" s="86" t="s">
        <v>72</v>
      </c>
      <c r="C116" s="52">
        <v>809510.05334059661</v>
      </c>
      <c r="D116" s="16">
        <v>7704844.263737564</v>
      </c>
      <c r="E116" s="16"/>
      <c r="F116" s="16">
        <f>C116-D116</f>
        <v>-6895334.2103969678</v>
      </c>
      <c r="G116" s="16"/>
      <c r="H116" s="16">
        <f t="shared" ref="H116:H126" si="21">SUM(D116,F116)</f>
        <v>809510.05334059615</v>
      </c>
      <c r="I116" s="53">
        <f>IF(D116&lt;&gt;0,C116/D116,0)</f>
        <v>0.10506507667526938</v>
      </c>
    </row>
    <row r="117" spans="1:9" ht="15" x14ac:dyDescent="0.25">
      <c r="A117" s="85">
        <f t="shared" ref="A117" si="22">MAX(A114:A116)+NoOne</f>
        <v>2</v>
      </c>
      <c r="B117" s="86" t="s">
        <v>74</v>
      </c>
      <c r="C117" s="52">
        <v>0</v>
      </c>
      <c r="D117" s="16">
        <v>55464.455893001636</v>
      </c>
      <c r="E117" s="16"/>
      <c r="F117" s="16">
        <f t="shared" ref="F117:F126" si="23">C117-D117</f>
        <v>-55464.455893001636</v>
      </c>
      <c r="G117" s="16"/>
      <c r="H117" s="16">
        <f t="shared" si="21"/>
        <v>0</v>
      </c>
      <c r="I117" s="53">
        <f t="shared" ref="I117:I126" si="24">IF(D117&lt;&gt;0,C117/D117,0)</f>
        <v>0</v>
      </c>
    </row>
    <row r="118" spans="1:9" ht="15" x14ac:dyDescent="0.25">
      <c r="A118" s="85">
        <f t="shared" ref="A118" si="25">MAX(A115:A117)+NoOne</f>
        <v>3</v>
      </c>
      <c r="B118" s="101" t="s">
        <v>76</v>
      </c>
      <c r="C118" s="52">
        <v>54842.660460796527</v>
      </c>
      <c r="D118" s="16">
        <v>367318.76345747465</v>
      </c>
      <c r="E118" s="16"/>
      <c r="F118" s="16">
        <f t="shared" si="23"/>
        <v>-312476.10299667809</v>
      </c>
      <c r="G118" s="16"/>
      <c r="H118" s="16">
        <f t="shared" si="21"/>
        <v>54842.660460796556</v>
      </c>
      <c r="I118" s="53">
        <f t="shared" si="24"/>
        <v>0.14930536067522668</v>
      </c>
    </row>
    <row r="119" spans="1:9" ht="15" x14ac:dyDescent="0.25">
      <c r="A119" s="85">
        <f t="shared" ref="A119" si="26">MAX(A116:A118)+NoOne</f>
        <v>4</v>
      </c>
      <c r="B119" s="86" t="s">
        <v>78</v>
      </c>
      <c r="C119" s="52">
        <v>285054.36288423219</v>
      </c>
      <c r="D119" s="52">
        <v>823424.74077321135</v>
      </c>
      <c r="E119" s="16"/>
      <c r="F119" s="16">
        <f t="shared" si="23"/>
        <v>-538370.37788897916</v>
      </c>
      <c r="G119" s="16"/>
      <c r="H119" s="16">
        <f t="shared" si="21"/>
        <v>285054.36288423219</v>
      </c>
      <c r="I119" s="53">
        <f t="shared" si="24"/>
        <v>0.3461814404757389</v>
      </c>
    </row>
    <row r="120" spans="1:9" ht="15" x14ac:dyDescent="0.25">
      <c r="A120" s="85">
        <f t="shared" ref="A120" si="27">MAX(A117:A119)+NoOne</f>
        <v>5</v>
      </c>
      <c r="B120" s="86" t="s">
        <v>80</v>
      </c>
      <c r="C120" s="52">
        <v>535299.34273159155</v>
      </c>
      <c r="D120" s="52">
        <v>1290296.0560981249</v>
      </c>
      <c r="E120" s="16"/>
      <c r="F120" s="16">
        <f t="shared" si="23"/>
        <v>-754996.7133665334</v>
      </c>
      <c r="G120" s="16"/>
      <c r="H120" s="16">
        <f t="shared" si="21"/>
        <v>535299.34273159155</v>
      </c>
      <c r="I120" s="53">
        <f t="shared" si="24"/>
        <v>0.4148655188099582</v>
      </c>
    </row>
    <row r="121" spans="1:9" ht="15" x14ac:dyDescent="0.25">
      <c r="A121" s="85">
        <f t="shared" ref="A121" si="28">MAX(A118:A120)+NoOne</f>
        <v>6</v>
      </c>
      <c r="B121" s="86" t="s">
        <v>82</v>
      </c>
      <c r="C121" s="52">
        <v>0</v>
      </c>
      <c r="D121" s="16">
        <v>0</v>
      </c>
      <c r="E121" s="16"/>
      <c r="F121" s="16">
        <f t="shared" si="23"/>
        <v>0</v>
      </c>
      <c r="G121" s="16"/>
      <c r="H121" s="16">
        <f t="shared" si="21"/>
        <v>0</v>
      </c>
      <c r="I121" s="53">
        <f t="shared" si="24"/>
        <v>0</v>
      </c>
    </row>
    <row r="122" spans="1:9" ht="15" x14ac:dyDescent="0.25">
      <c r="A122" s="85">
        <f t="shared" ref="A122" si="29">MAX(A119:A121)+NoOne</f>
        <v>7</v>
      </c>
      <c r="B122" s="86" t="s">
        <v>65</v>
      </c>
      <c r="C122" s="52">
        <v>0</v>
      </c>
      <c r="D122" s="16">
        <v>0</v>
      </c>
      <c r="E122" s="16"/>
      <c r="F122" s="16">
        <f t="shared" si="23"/>
        <v>0</v>
      </c>
      <c r="G122" s="16"/>
      <c r="H122" s="16">
        <f t="shared" si="21"/>
        <v>0</v>
      </c>
      <c r="I122" s="53">
        <f t="shared" si="24"/>
        <v>0</v>
      </c>
    </row>
    <row r="123" spans="1:9" ht="15" hidden="1" x14ac:dyDescent="0.25">
      <c r="A123" s="85">
        <f t="shared" ref="A123" si="30">MAX(A120:A122)+NoOne</f>
        <v>8</v>
      </c>
      <c r="B123" s="86" t="s">
        <v>85</v>
      </c>
      <c r="C123" s="52">
        <v>0</v>
      </c>
      <c r="D123" s="16">
        <v>0</v>
      </c>
      <c r="E123" s="16"/>
      <c r="F123" s="16">
        <f t="shared" si="23"/>
        <v>0</v>
      </c>
      <c r="G123" s="16"/>
      <c r="H123" s="16">
        <f t="shared" si="21"/>
        <v>0</v>
      </c>
      <c r="I123" s="53">
        <f t="shared" si="24"/>
        <v>0</v>
      </c>
    </row>
    <row r="124" spans="1:9" ht="15" hidden="1" x14ac:dyDescent="0.25">
      <c r="A124" s="85">
        <f t="shared" ref="A124" si="31">MAX(A121:A123)+NoOne</f>
        <v>9</v>
      </c>
      <c r="B124" s="86" t="s">
        <v>87</v>
      </c>
      <c r="C124" s="52">
        <v>0</v>
      </c>
      <c r="D124" s="16">
        <v>0</v>
      </c>
      <c r="E124" s="16"/>
      <c r="F124" s="16">
        <f t="shared" si="23"/>
        <v>0</v>
      </c>
      <c r="G124" s="16"/>
      <c r="H124" s="16">
        <f t="shared" si="21"/>
        <v>0</v>
      </c>
      <c r="I124" s="53">
        <f t="shared" si="24"/>
        <v>0</v>
      </c>
    </row>
    <row r="125" spans="1:9" ht="15" x14ac:dyDescent="0.25">
      <c r="A125" s="85">
        <v>8</v>
      </c>
      <c r="B125" s="86" t="s">
        <v>67</v>
      </c>
      <c r="C125" s="52">
        <v>26858.520479999981</v>
      </c>
      <c r="D125" s="52">
        <v>163053.22773518122</v>
      </c>
      <c r="E125" s="16"/>
      <c r="F125" s="16">
        <f t="shared" si="23"/>
        <v>-136194.70725518125</v>
      </c>
      <c r="G125" s="16"/>
      <c r="H125" s="16">
        <f t="shared" si="21"/>
        <v>26858.520479999977</v>
      </c>
      <c r="I125" s="53">
        <f t="shared" si="24"/>
        <v>0.16472240907503879</v>
      </c>
    </row>
    <row r="126" spans="1:9" ht="15" x14ac:dyDescent="0.25">
      <c r="A126" s="85">
        <v>9</v>
      </c>
      <c r="B126" s="101" t="s">
        <v>90</v>
      </c>
      <c r="C126" s="52">
        <v>6384</v>
      </c>
      <c r="D126" s="16">
        <v>0</v>
      </c>
      <c r="E126" s="16"/>
      <c r="F126" s="16">
        <f t="shared" si="23"/>
        <v>6384</v>
      </c>
      <c r="G126" s="16"/>
      <c r="H126" s="16">
        <f t="shared" si="21"/>
        <v>6384</v>
      </c>
      <c r="I126" s="53">
        <f t="shared" si="24"/>
        <v>0</v>
      </c>
    </row>
    <row r="127" spans="1:9" x14ac:dyDescent="0.2">
      <c r="C127" s="104"/>
      <c r="D127" s="104"/>
      <c r="E127" s="104"/>
      <c r="F127" s="110"/>
      <c r="H127" s="104"/>
      <c r="I127" s="117"/>
    </row>
    <row r="128" spans="1:9" ht="17.25" thickBot="1" x14ac:dyDescent="0.35">
      <c r="A128" s="85">
        <v>10</v>
      </c>
      <c r="B128" s="121" t="s">
        <v>92</v>
      </c>
      <c r="C128" s="61">
        <f>SUM(C116:C126)</f>
        <v>1717948.9398972169</v>
      </c>
      <c r="D128" s="61">
        <f>SUM(D116:D126)</f>
        <v>10404401.507694557</v>
      </c>
      <c r="E128" s="61"/>
      <c r="F128" s="61">
        <f>SUM(F116:F126)</f>
        <v>-8686452.5677973405</v>
      </c>
      <c r="G128" s="61"/>
      <c r="H128" s="61">
        <f>SUM(H116:H126)</f>
        <v>1717948.9398972164</v>
      </c>
      <c r="I128" s="62">
        <f>IF(D128&lt;&gt;0,C128/D128,0)</f>
        <v>0.16511751671893002</v>
      </c>
    </row>
    <row r="129" spans="1:9" ht="13.5" thickTop="1" x14ac:dyDescent="0.2">
      <c r="I129" s="117"/>
    </row>
    <row r="135" spans="1:9" x14ac:dyDescent="0.2">
      <c r="I135" s="87" t="s">
        <v>188</v>
      </c>
    </row>
    <row r="136" spans="1:9" x14ac:dyDescent="0.2">
      <c r="I136" s="87" t="s">
        <v>93</v>
      </c>
    </row>
    <row r="137" spans="1:9" x14ac:dyDescent="0.2">
      <c r="I137" s="88"/>
    </row>
    <row r="139" spans="1:9" x14ac:dyDescent="0.2">
      <c r="A139" s="89" t="str">
        <f>+A6</f>
        <v>NEWFOUNDLAND AND LABRADOR HYDRO</v>
      </c>
      <c r="B139" s="89"/>
      <c r="C139" s="89"/>
      <c r="D139" s="89"/>
      <c r="E139" s="89"/>
      <c r="F139" s="89"/>
      <c r="G139" s="89"/>
      <c r="H139" s="89"/>
      <c r="I139" s="89"/>
    </row>
    <row r="140" spans="1:9" x14ac:dyDescent="0.2">
      <c r="A140" s="90" t="s">
        <v>189</v>
      </c>
      <c r="B140" s="89"/>
      <c r="C140" s="89"/>
      <c r="D140" s="89"/>
      <c r="E140" s="89"/>
      <c r="F140" s="89"/>
      <c r="G140" s="89"/>
      <c r="H140" s="89"/>
      <c r="I140" s="89"/>
    </row>
    <row r="141" spans="1:9" x14ac:dyDescent="0.2">
      <c r="A141" s="89" t="s">
        <v>39</v>
      </c>
      <c r="B141" s="89"/>
      <c r="C141" s="89"/>
      <c r="D141" s="89"/>
      <c r="E141" s="89"/>
      <c r="F141" s="89"/>
      <c r="G141" s="89"/>
      <c r="H141" s="89"/>
      <c r="I141" s="89"/>
    </row>
    <row r="142" spans="1:9" x14ac:dyDescent="0.2">
      <c r="A142" s="89" t="s">
        <v>191</v>
      </c>
      <c r="B142" s="89"/>
      <c r="C142" s="89"/>
      <c r="D142" s="89"/>
      <c r="E142" s="89"/>
      <c r="F142" s="89"/>
      <c r="G142" s="89"/>
      <c r="H142" s="89"/>
      <c r="I142" s="89"/>
    </row>
    <row r="143" spans="1:9" s="85" customFormat="1" x14ac:dyDescent="0.2"/>
    <row r="144" spans="1:9" s="85" customFormat="1" x14ac:dyDescent="0.2">
      <c r="B144" s="85">
        <f t="shared" ref="B144:I144" si="32">MAX(A144)+NoOne</f>
        <v>1</v>
      </c>
      <c r="C144" s="85">
        <f t="shared" si="32"/>
        <v>2</v>
      </c>
      <c r="D144" s="85">
        <f t="shared" si="32"/>
        <v>3</v>
      </c>
      <c r="E144" s="85">
        <f t="shared" si="32"/>
        <v>4</v>
      </c>
      <c r="F144" s="85">
        <f t="shared" si="32"/>
        <v>5</v>
      </c>
      <c r="G144" s="85">
        <f t="shared" si="32"/>
        <v>6</v>
      </c>
      <c r="H144" s="85">
        <v>6</v>
      </c>
      <c r="I144" s="85">
        <f t="shared" si="32"/>
        <v>7</v>
      </c>
    </row>
    <row r="145" spans="1:9" s="85" customFormat="1" x14ac:dyDescent="0.2"/>
    <row r="146" spans="1:9" x14ac:dyDescent="0.2">
      <c r="B146" s="85"/>
      <c r="C146" s="85"/>
      <c r="D146" s="91" t="s">
        <v>7</v>
      </c>
      <c r="E146" s="85"/>
      <c r="F146" s="85"/>
      <c r="H146" s="91" t="s">
        <v>8</v>
      </c>
      <c r="I146" s="85" t="s">
        <v>9</v>
      </c>
    </row>
    <row r="147" spans="1:9" x14ac:dyDescent="0.2">
      <c r="A147" s="85" t="s">
        <v>10</v>
      </c>
      <c r="B147" s="85"/>
      <c r="C147" s="85"/>
      <c r="D147" s="85" t="s">
        <v>11</v>
      </c>
      <c r="E147" s="85" t="s">
        <v>9</v>
      </c>
      <c r="F147" s="85"/>
      <c r="G147" s="91" t="s">
        <v>12</v>
      </c>
      <c r="H147" s="91" t="s">
        <v>13</v>
      </c>
      <c r="I147" s="85" t="s">
        <v>14</v>
      </c>
    </row>
    <row r="148" spans="1:9" x14ac:dyDescent="0.2">
      <c r="A148" s="85" t="s">
        <v>15</v>
      </c>
      <c r="B148" s="85" t="s">
        <v>16</v>
      </c>
      <c r="C148" s="85" t="s">
        <v>17</v>
      </c>
      <c r="D148" s="85" t="s">
        <v>18</v>
      </c>
      <c r="E148" s="85" t="s">
        <v>45</v>
      </c>
      <c r="F148" s="85" t="s">
        <v>20</v>
      </c>
      <c r="G148" s="85" t="s">
        <v>21</v>
      </c>
      <c r="H148" s="85" t="s">
        <v>18</v>
      </c>
      <c r="I148" s="85" t="s">
        <v>22</v>
      </c>
    </row>
    <row r="149" spans="1:9" x14ac:dyDescent="0.2">
      <c r="B149" s="85"/>
      <c r="C149" s="85"/>
      <c r="D149" s="85"/>
      <c r="E149" s="85"/>
      <c r="F149" s="85"/>
      <c r="H149" s="13" t="s">
        <v>25</v>
      </c>
      <c r="I149" s="85" t="s">
        <v>26</v>
      </c>
    </row>
    <row r="150" spans="1:9" x14ac:dyDescent="0.2">
      <c r="B150" s="85"/>
      <c r="C150" s="85" t="s">
        <v>27</v>
      </c>
      <c r="D150" s="85" t="s">
        <v>27</v>
      </c>
      <c r="E150" s="85" t="s">
        <v>27</v>
      </c>
      <c r="F150" s="85" t="s">
        <v>27</v>
      </c>
      <c r="G150" s="85" t="s">
        <v>27</v>
      </c>
      <c r="H150" s="85" t="s">
        <v>27</v>
      </c>
      <c r="I150" s="85"/>
    </row>
    <row r="153" spans="1:9" x14ac:dyDescent="0.2">
      <c r="B153" s="96" t="s">
        <v>39</v>
      </c>
    </row>
    <row r="154" spans="1:9" ht="15" x14ac:dyDescent="0.25">
      <c r="A154" s="85">
        <f t="shared" ref="A154" si="33">MAX(A151:A153)+NoOne</f>
        <v>1</v>
      </c>
      <c r="B154" s="86" t="s">
        <v>72</v>
      </c>
      <c r="C154" s="52">
        <v>4669502.3740669573</v>
      </c>
      <c r="D154" s="16">
        <v>25171515.047610119</v>
      </c>
      <c r="E154" s="16"/>
      <c r="F154" s="16">
        <f>C154-D154</f>
        <v>-20502012.673543163</v>
      </c>
      <c r="G154" s="16"/>
      <c r="H154" s="16">
        <f t="shared" ref="H154:H164" si="34">SUM(D154,F154)</f>
        <v>4669502.3740669563</v>
      </c>
      <c r="I154" s="53">
        <f>IF(D154&lt;&gt;0,C154/D154,0)</f>
        <v>0.18550740252364339</v>
      </c>
    </row>
    <row r="155" spans="1:9" ht="15" x14ac:dyDescent="0.25">
      <c r="A155" s="85">
        <f t="shared" ref="A155" si="35">MAX(A152:A154)+NoOne</f>
        <v>2</v>
      </c>
      <c r="B155" s="86" t="s">
        <v>74</v>
      </c>
      <c r="C155" s="52">
        <v>945103.9988196888</v>
      </c>
      <c r="D155" s="16">
        <v>894392.75602439465</v>
      </c>
      <c r="E155" s="16"/>
      <c r="F155" s="16">
        <f t="shared" ref="F155:F163" si="36">C155-D155</f>
        <v>50711.242795294151</v>
      </c>
      <c r="G155" s="16"/>
      <c r="H155" s="16">
        <f t="shared" si="34"/>
        <v>945103.9988196888</v>
      </c>
      <c r="I155" s="53">
        <f t="shared" ref="I155:I164" si="37">IF(D155&lt;&gt;0,C155/D155,0)</f>
        <v>1.0566990759414323</v>
      </c>
    </row>
    <row r="156" spans="1:9" ht="15" x14ac:dyDescent="0.25">
      <c r="A156" s="85">
        <f t="shared" ref="A156" si="38">MAX(A153:A155)+NoOne</f>
        <v>3</v>
      </c>
      <c r="B156" s="101" t="s">
        <v>76</v>
      </c>
      <c r="C156" s="52">
        <v>328741.89270779031</v>
      </c>
      <c r="D156" s="16">
        <v>1337649.2549823974</v>
      </c>
      <c r="E156" s="16"/>
      <c r="F156" s="16">
        <f t="shared" si="36"/>
        <v>-1008907.3622746072</v>
      </c>
      <c r="G156" s="16"/>
      <c r="H156" s="16">
        <f t="shared" si="34"/>
        <v>328741.89270779025</v>
      </c>
      <c r="I156" s="53">
        <f t="shared" si="37"/>
        <v>0.24576090592007718</v>
      </c>
    </row>
    <row r="157" spans="1:9" ht="15" x14ac:dyDescent="0.25">
      <c r="A157" s="85">
        <f t="shared" ref="A157" si="39">MAX(A154:A156)+NoOne</f>
        <v>4</v>
      </c>
      <c r="B157" s="86" t="s">
        <v>78</v>
      </c>
      <c r="C157" s="52">
        <v>1505529.9763934463</v>
      </c>
      <c r="D157" s="16">
        <v>3692362.2730602482</v>
      </c>
      <c r="E157" s="16"/>
      <c r="F157" s="16">
        <f t="shared" si="36"/>
        <v>-2186832.2966668019</v>
      </c>
      <c r="G157" s="16"/>
      <c r="H157" s="16">
        <f t="shared" si="34"/>
        <v>1505529.9763934463</v>
      </c>
      <c r="I157" s="53">
        <f t="shared" si="37"/>
        <v>0.40774167458537475</v>
      </c>
    </row>
    <row r="158" spans="1:9" ht="15" x14ac:dyDescent="0.25">
      <c r="A158" s="85">
        <f t="shared" ref="A158" si="40">MAX(A155:A157)+NoOne</f>
        <v>5</v>
      </c>
      <c r="B158" s="86" t="s">
        <v>80</v>
      </c>
      <c r="C158" s="52">
        <v>3760678.8175117802</v>
      </c>
      <c r="D158" s="16">
        <v>9555598.3239415344</v>
      </c>
      <c r="E158" s="16"/>
      <c r="F158" s="16">
        <f t="shared" si="36"/>
        <v>-5794919.5064297542</v>
      </c>
      <c r="G158" s="16"/>
      <c r="H158" s="16">
        <f t="shared" si="34"/>
        <v>3760678.8175117802</v>
      </c>
      <c r="I158" s="53">
        <f t="shared" si="37"/>
        <v>0.39355764966484685</v>
      </c>
    </row>
    <row r="159" spans="1:9" ht="15" x14ac:dyDescent="0.25">
      <c r="A159" s="85">
        <f t="shared" ref="A159" si="41">MAX(A156:A158)+NoOne</f>
        <v>6</v>
      </c>
      <c r="B159" s="86" t="s">
        <v>82</v>
      </c>
      <c r="C159" s="52">
        <v>364087.48779334419</v>
      </c>
      <c r="D159" s="16">
        <v>1830406.5511158232</v>
      </c>
      <c r="E159" s="16"/>
      <c r="F159" s="16">
        <f t="shared" si="36"/>
        <v>-1466319.0633224789</v>
      </c>
      <c r="G159" s="16"/>
      <c r="H159" s="16">
        <f t="shared" si="34"/>
        <v>364087.48779334431</v>
      </c>
      <c r="I159" s="53">
        <f t="shared" si="37"/>
        <v>0.19891072153964648</v>
      </c>
    </row>
    <row r="160" spans="1:9" ht="15" x14ac:dyDescent="0.25">
      <c r="A160" s="85">
        <f t="shared" ref="A160" si="42">MAX(A157:A159)+NoOne</f>
        <v>7</v>
      </c>
      <c r="B160" s="86" t="s">
        <v>65</v>
      </c>
      <c r="C160" s="52">
        <v>245159.76993788074</v>
      </c>
      <c r="D160" s="16">
        <v>1373674.8775542325</v>
      </c>
      <c r="E160" s="16"/>
      <c r="F160" s="16">
        <f t="shared" si="36"/>
        <v>-1128515.1076163517</v>
      </c>
      <c r="G160" s="16"/>
      <c r="H160" s="16">
        <f t="shared" si="34"/>
        <v>245159.7699378808</v>
      </c>
      <c r="I160" s="53">
        <f t="shared" si="37"/>
        <v>0.17847001058531178</v>
      </c>
    </row>
    <row r="161" spans="1:9" ht="15" hidden="1" x14ac:dyDescent="0.25">
      <c r="A161" s="85">
        <f t="shared" ref="A161" si="43">MAX(A158:A160)+NoOne</f>
        <v>8</v>
      </c>
      <c r="B161" s="86" t="s">
        <v>85</v>
      </c>
      <c r="C161" s="52">
        <v>0</v>
      </c>
      <c r="D161" s="16">
        <v>0</v>
      </c>
      <c r="E161" s="16"/>
      <c r="F161" s="16">
        <f t="shared" si="36"/>
        <v>0</v>
      </c>
      <c r="G161" s="16"/>
      <c r="H161" s="16">
        <f t="shared" si="34"/>
        <v>0</v>
      </c>
      <c r="I161" s="53">
        <f t="shared" si="37"/>
        <v>0</v>
      </c>
    </row>
    <row r="162" spans="1:9" ht="15" hidden="1" x14ac:dyDescent="0.25">
      <c r="A162" s="85">
        <f t="shared" ref="A162" si="44">MAX(A159:A161)+NoOne</f>
        <v>9</v>
      </c>
      <c r="B162" s="86" t="s">
        <v>87</v>
      </c>
      <c r="C162" s="52">
        <v>0</v>
      </c>
      <c r="D162" s="16">
        <v>0</v>
      </c>
      <c r="E162" s="16"/>
      <c r="F162" s="16">
        <f t="shared" si="36"/>
        <v>0</v>
      </c>
      <c r="G162" s="16"/>
      <c r="H162" s="16">
        <f t="shared" si="34"/>
        <v>0</v>
      </c>
      <c r="I162" s="53">
        <f t="shared" si="37"/>
        <v>0</v>
      </c>
    </row>
    <row r="163" spans="1:9" ht="15" x14ac:dyDescent="0.25">
      <c r="A163" s="85">
        <v>8</v>
      </c>
      <c r="B163" s="86" t="s">
        <v>67</v>
      </c>
      <c r="C163" s="52">
        <v>144154.86624000021</v>
      </c>
      <c r="D163" s="16">
        <v>309889.10472647514</v>
      </c>
      <c r="E163" s="16"/>
      <c r="F163" s="16">
        <f t="shared" si="36"/>
        <v>-165734.23848647493</v>
      </c>
      <c r="G163" s="16"/>
      <c r="H163" s="16">
        <f t="shared" si="34"/>
        <v>144154.86624000021</v>
      </c>
      <c r="I163" s="53">
        <f t="shared" si="37"/>
        <v>0.46518210560270934</v>
      </c>
    </row>
    <row r="164" spans="1:9" ht="15" x14ac:dyDescent="0.25">
      <c r="A164" s="85">
        <v>9</v>
      </c>
      <c r="B164" s="101" t="s">
        <v>90</v>
      </c>
      <c r="C164" s="52">
        <v>6384</v>
      </c>
      <c r="D164" s="16">
        <v>0</v>
      </c>
      <c r="E164" s="16"/>
      <c r="F164" s="16">
        <f>C164-D164</f>
        <v>6384</v>
      </c>
      <c r="G164" s="16"/>
      <c r="H164" s="16">
        <f t="shared" si="34"/>
        <v>6384</v>
      </c>
      <c r="I164" s="53">
        <f t="shared" si="37"/>
        <v>0</v>
      </c>
    </row>
    <row r="165" spans="1:9" x14ac:dyDescent="0.2">
      <c r="C165" s="104"/>
      <c r="D165" s="104"/>
      <c r="E165" s="104"/>
      <c r="F165" s="110"/>
      <c r="H165" s="104"/>
      <c r="I165" s="117"/>
    </row>
    <row r="166" spans="1:9" ht="17.25" thickBot="1" x14ac:dyDescent="0.35">
      <c r="A166" s="85">
        <v>10</v>
      </c>
      <c r="B166" s="121" t="s">
        <v>92</v>
      </c>
      <c r="C166" s="61">
        <f>SUM(C154:C164)</f>
        <v>11969343.183470888</v>
      </c>
      <c r="D166" s="61">
        <f>SUM(D154:D164)</f>
        <v>44165488.189015225</v>
      </c>
      <c r="E166" s="61"/>
      <c r="F166" s="61">
        <f t="shared" ref="F166" si="45">C166-D166</f>
        <v>-32196145.005544335</v>
      </c>
      <c r="G166" s="61"/>
      <c r="H166" s="61">
        <f>SUM(H154:H164)</f>
        <v>11969343.183470888</v>
      </c>
      <c r="I166" s="62">
        <f>IF(D166&lt;&gt;0,C166/D166,0)</f>
        <v>0.27101122786746157</v>
      </c>
    </row>
    <row r="167" spans="1:9" ht="13.5" thickTop="1" x14ac:dyDescent="0.2"/>
    <row r="173" spans="1:9" x14ac:dyDescent="0.2">
      <c r="I173" s="87" t="s">
        <v>188</v>
      </c>
    </row>
    <row r="174" spans="1:9" x14ac:dyDescent="0.2">
      <c r="I174" s="87" t="s">
        <v>105</v>
      </c>
    </row>
    <row r="175" spans="1:9" x14ac:dyDescent="0.2">
      <c r="I175" s="88"/>
    </row>
    <row r="177" spans="1:9" x14ac:dyDescent="0.2">
      <c r="A177" s="89" t="str">
        <f>+A6</f>
        <v>NEWFOUNDLAND AND LABRADOR HYDRO</v>
      </c>
      <c r="B177" s="89"/>
      <c r="C177" s="89"/>
      <c r="D177" s="89"/>
      <c r="E177" s="89"/>
      <c r="F177" s="89"/>
      <c r="G177" s="89"/>
      <c r="H177" s="89"/>
      <c r="I177" s="89"/>
    </row>
    <row r="178" spans="1:9" x14ac:dyDescent="0.2">
      <c r="A178" s="90" t="s">
        <v>189</v>
      </c>
      <c r="B178" s="89"/>
      <c r="C178" s="89"/>
      <c r="D178" s="89"/>
      <c r="E178" s="89"/>
      <c r="F178" s="89"/>
      <c r="G178" s="89"/>
      <c r="H178" s="89"/>
      <c r="I178" s="89"/>
    </row>
    <row r="179" spans="1:9" x14ac:dyDescent="0.2">
      <c r="A179" s="89" t="s">
        <v>40</v>
      </c>
      <c r="B179" s="89"/>
      <c r="C179" s="89"/>
      <c r="D179" s="89"/>
      <c r="E179" s="89"/>
      <c r="F179" s="89"/>
      <c r="G179" s="89"/>
      <c r="H179" s="89"/>
      <c r="I179" s="89"/>
    </row>
    <row r="180" spans="1:9" x14ac:dyDescent="0.2">
      <c r="A180" s="89" t="s">
        <v>191</v>
      </c>
      <c r="B180" s="89"/>
      <c r="C180" s="89"/>
      <c r="D180" s="89"/>
      <c r="E180" s="89"/>
      <c r="F180" s="89"/>
      <c r="G180" s="89"/>
      <c r="H180" s="89"/>
      <c r="I180" s="89"/>
    </row>
    <row r="181" spans="1:9" s="85" customFormat="1" x14ac:dyDescent="0.2"/>
    <row r="182" spans="1:9" s="85" customFormat="1" x14ac:dyDescent="0.2">
      <c r="B182" s="85">
        <f t="shared" ref="B182:I182" si="46">MAX(A182)+NoOne</f>
        <v>1</v>
      </c>
      <c r="C182" s="85">
        <f t="shared" si="46"/>
        <v>2</v>
      </c>
      <c r="D182" s="85">
        <f t="shared" si="46"/>
        <v>3</v>
      </c>
      <c r="E182" s="85">
        <f t="shared" si="46"/>
        <v>4</v>
      </c>
      <c r="F182" s="85">
        <f t="shared" si="46"/>
        <v>5</v>
      </c>
      <c r="G182" s="85">
        <f t="shared" si="46"/>
        <v>6</v>
      </c>
      <c r="H182" s="85">
        <v>6</v>
      </c>
      <c r="I182" s="85">
        <f t="shared" si="46"/>
        <v>7</v>
      </c>
    </row>
    <row r="183" spans="1:9" s="85" customFormat="1" x14ac:dyDescent="0.2"/>
    <row r="184" spans="1:9" x14ac:dyDescent="0.2">
      <c r="B184" s="85"/>
      <c r="C184" s="85"/>
      <c r="D184" s="91" t="s">
        <v>7</v>
      </c>
      <c r="E184" s="85"/>
      <c r="F184" s="85"/>
      <c r="H184" s="91" t="s">
        <v>8</v>
      </c>
      <c r="I184" s="85" t="s">
        <v>9</v>
      </c>
    </row>
    <row r="185" spans="1:9" x14ac:dyDescent="0.2">
      <c r="A185" s="85" t="s">
        <v>10</v>
      </c>
      <c r="B185" s="85"/>
      <c r="C185" s="85"/>
      <c r="D185" s="85" t="s">
        <v>11</v>
      </c>
      <c r="E185" s="85" t="s">
        <v>9</v>
      </c>
      <c r="F185" s="85"/>
      <c r="G185" s="91" t="s">
        <v>12</v>
      </c>
      <c r="H185" s="91" t="s">
        <v>13</v>
      </c>
      <c r="I185" s="85" t="s">
        <v>14</v>
      </c>
    </row>
    <row r="186" spans="1:9" ht="13.5" customHeight="1" x14ac:dyDescent="0.2">
      <c r="A186" s="85" t="s">
        <v>15</v>
      </c>
      <c r="B186" s="85" t="s">
        <v>16</v>
      </c>
      <c r="C186" s="85" t="s">
        <v>17</v>
      </c>
      <c r="D186" s="85" t="s">
        <v>18</v>
      </c>
      <c r="E186" s="85" t="s">
        <v>45</v>
      </c>
      <c r="F186" s="85" t="s">
        <v>20</v>
      </c>
      <c r="G186" s="85" t="s">
        <v>21</v>
      </c>
      <c r="H186" s="85" t="s">
        <v>18</v>
      </c>
      <c r="I186" s="85" t="s">
        <v>22</v>
      </c>
    </row>
    <row r="187" spans="1:9" ht="13.5" customHeight="1" x14ac:dyDescent="0.2">
      <c r="B187" s="85"/>
      <c r="C187" s="85"/>
      <c r="D187" s="85"/>
      <c r="E187" s="85"/>
      <c r="F187" s="85"/>
      <c r="H187" s="13" t="s">
        <v>25</v>
      </c>
      <c r="I187" s="85" t="s">
        <v>26</v>
      </c>
    </row>
    <row r="188" spans="1:9" ht="13.5" customHeight="1" x14ac:dyDescent="0.2">
      <c r="C188" s="85" t="s">
        <v>27</v>
      </c>
      <c r="D188" s="85" t="s">
        <v>27</v>
      </c>
      <c r="E188" s="85" t="s">
        <v>27</v>
      </c>
      <c r="F188" s="85" t="s">
        <v>27</v>
      </c>
      <c r="G188" s="85" t="s">
        <v>27</v>
      </c>
      <c r="H188" s="85" t="s">
        <v>27</v>
      </c>
    </row>
    <row r="190" spans="1:9" x14ac:dyDescent="0.2">
      <c r="B190" s="96" t="s">
        <v>40</v>
      </c>
    </row>
    <row r="191" spans="1:9" ht="15" x14ac:dyDescent="0.25">
      <c r="A191" s="85">
        <f t="shared" ref="A191" si="47">MAX(A188:A190)+NoOne</f>
        <v>1</v>
      </c>
      <c r="B191" s="86" t="s">
        <v>53</v>
      </c>
      <c r="C191" s="52">
        <v>828511.29480396374</v>
      </c>
      <c r="D191" s="16">
        <v>2224303.689135131</v>
      </c>
      <c r="E191" s="16"/>
      <c r="F191" s="16">
        <f>C191-D191</f>
        <v>-1395792.3943311672</v>
      </c>
      <c r="G191" s="16"/>
      <c r="H191" s="16">
        <f t="shared" ref="H191:H196" si="48">SUM(D191,F191)</f>
        <v>828511.29480396374</v>
      </c>
      <c r="I191" s="53">
        <f t="shared" ref="I191:I196" si="49">IF(D191&lt;&gt;0,C191/D191,0)</f>
        <v>0.37248119438497679</v>
      </c>
    </row>
    <row r="192" spans="1:9" ht="15" x14ac:dyDescent="0.25">
      <c r="A192" s="85">
        <f t="shared" ref="A192" si="50">MAX(A189:A191)+NoOne</f>
        <v>2</v>
      </c>
      <c r="B192" s="86" t="s">
        <v>55</v>
      </c>
      <c r="C192" s="52">
        <v>1782546.8304509185</v>
      </c>
      <c r="D192" s="16">
        <v>4421636.5928514004</v>
      </c>
      <c r="E192" s="16"/>
      <c r="F192" s="16">
        <f t="shared" ref="F192:F198" si="51">C192-D192</f>
        <v>-2639089.7624004818</v>
      </c>
      <c r="G192" s="16"/>
      <c r="H192" s="16">
        <f t="shared" si="48"/>
        <v>1782546.8304509185</v>
      </c>
      <c r="I192" s="53">
        <f t="shared" si="49"/>
        <v>0.40314186682207631</v>
      </c>
    </row>
    <row r="193" spans="1:9" ht="15" x14ac:dyDescent="0.25">
      <c r="A193" s="85">
        <f t="shared" ref="A193" si="52">MAX(A190:A192)+NoOne</f>
        <v>3</v>
      </c>
      <c r="B193" s="86" t="s">
        <v>59</v>
      </c>
      <c r="C193" s="52">
        <v>1046117.9889364933</v>
      </c>
      <c r="D193" s="16">
        <v>2332949.6198429321</v>
      </c>
      <c r="E193" s="16"/>
      <c r="F193" s="16">
        <f t="shared" si="51"/>
        <v>-1286831.6309064389</v>
      </c>
      <c r="G193" s="16"/>
      <c r="H193" s="16">
        <f t="shared" si="48"/>
        <v>1046117.9889364932</v>
      </c>
      <c r="I193" s="53">
        <f t="shared" si="49"/>
        <v>0.44841002139039937</v>
      </c>
    </row>
    <row r="194" spans="1:9" ht="15" x14ac:dyDescent="0.25">
      <c r="A194" s="85">
        <f t="shared" ref="A194" si="53">MAX(A191:A193)+NoOne</f>
        <v>4</v>
      </c>
      <c r="B194" s="86" t="s">
        <v>61</v>
      </c>
      <c r="C194" s="52">
        <v>0</v>
      </c>
      <c r="D194" s="16">
        <v>0</v>
      </c>
      <c r="E194" s="16"/>
      <c r="F194" s="16">
        <f t="shared" si="51"/>
        <v>0</v>
      </c>
      <c r="G194" s="16"/>
      <c r="H194" s="16">
        <f t="shared" si="48"/>
        <v>0</v>
      </c>
      <c r="I194" s="53">
        <f t="shared" si="49"/>
        <v>0</v>
      </c>
    </row>
    <row r="195" spans="1:9" ht="15" x14ac:dyDescent="0.25">
      <c r="A195" s="85">
        <f t="shared" ref="A195" si="54">MAX(A192:A194)+NoOne</f>
        <v>5</v>
      </c>
      <c r="B195" s="86" t="s">
        <v>63</v>
      </c>
      <c r="C195" s="52">
        <v>354037.29560906265</v>
      </c>
      <c r="D195" s="16">
        <v>690869.19849230337</v>
      </c>
      <c r="E195" s="16"/>
      <c r="F195" s="16">
        <f t="shared" si="51"/>
        <v>-336831.90288324072</v>
      </c>
      <c r="G195" s="16"/>
      <c r="H195" s="16">
        <f t="shared" si="48"/>
        <v>354037.29560906265</v>
      </c>
      <c r="I195" s="53">
        <f t="shared" si="49"/>
        <v>0.51245199001733588</v>
      </c>
    </row>
    <row r="196" spans="1:9" ht="15" x14ac:dyDescent="0.25">
      <c r="A196" s="85">
        <f t="shared" ref="A196" si="55">MAX(A193:A195)+NoOne</f>
        <v>6</v>
      </c>
      <c r="B196" s="86" t="s">
        <v>67</v>
      </c>
      <c r="C196" s="52">
        <v>65923.096800000043</v>
      </c>
      <c r="D196" s="16">
        <v>88736.764789395194</v>
      </c>
      <c r="E196" s="63"/>
      <c r="F196" s="63">
        <f t="shared" si="51"/>
        <v>-22813.667989395151</v>
      </c>
      <c r="G196" s="16"/>
      <c r="H196" s="63">
        <f t="shared" si="48"/>
        <v>65923.096800000043</v>
      </c>
      <c r="I196" s="53">
        <f t="shared" si="49"/>
        <v>0.74290624586618259</v>
      </c>
    </row>
    <row r="197" spans="1:9" x14ac:dyDescent="0.2">
      <c r="C197" s="104"/>
      <c r="D197" s="104"/>
      <c r="E197" s="104"/>
      <c r="F197" s="110"/>
      <c r="H197" s="104"/>
      <c r="I197" s="117"/>
    </row>
    <row r="198" spans="1:9" ht="13.5" thickBot="1" x14ac:dyDescent="0.25">
      <c r="A198" s="85">
        <v>7</v>
      </c>
      <c r="B198" s="96" t="s">
        <v>112</v>
      </c>
      <c r="C198" s="61">
        <f>SUM(C191:C196)</f>
        <v>4077136.5066004382</v>
      </c>
      <c r="D198" s="61">
        <f>SUM(D191:D196)</f>
        <v>9758495.865111161</v>
      </c>
      <c r="E198" s="61"/>
      <c r="F198" s="61">
        <f t="shared" si="51"/>
        <v>-5681359.3585107233</v>
      </c>
      <c r="G198" s="61"/>
      <c r="H198" s="122">
        <f>SUM(H191:H196)</f>
        <v>4077136.5066004382</v>
      </c>
      <c r="I198" s="62">
        <f>IF(D198&lt;&gt;0,C198/D198,0)</f>
        <v>0.41780378482068403</v>
      </c>
    </row>
    <row r="199" spans="1:9" ht="13.5" thickTop="1" x14ac:dyDescent="0.2"/>
    <row r="205" spans="1:9" x14ac:dyDescent="0.2">
      <c r="I205" s="87" t="s">
        <v>188</v>
      </c>
    </row>
    <row r="206" spans="1:9" x14ac:dyDescent="0.2">
      <c r="I206" s="87" t="s">
        <v>113</v>
      </c>
    </row>
    <row r="207" spans="1:9" x14ac:dyDescent="0.2">
      <c r="I207" s="88"/>
    </row>
    <row r="208" spans="1:9" x14ac:dyDescent="0.2">
      <c r="A208" s="89" t="str">
        <f>+A6</f>
        <v>NEWFOUNDLAND AND LABRADOR HYDRO</v>
      </c>
      <c r="B208" s="89"/>
      <c r="C208" s="89"/>
      <c r="D208" s="89"/>
      <c r="E208" s="89"/>
      <c r="F208" s="89"/>
      <c r="G208" s="89"/>
      <c r="H208" s="89"/>
      <c r="I208" s="89"/>
    </row>
    <row r="209" spans="1:10" x14ac:dyDescent="0.2">
      <c r="A209" s="90" t="s">
        <v>189</v>
      </c>
      <c r="B209" s="89"/>
      <c r="C209" s="89"/>
      <c r="D209" s="89"/>
      <c r="E209" s="89"/>
      <c r="F209" s="89"/>
      <c r="G209" s="89"/>
      <c r="H209" s="89"/>
      <c r="I209" s="89"/>
    </row>
    <row r="210" spans="1:10" x14ac:dyDescent="0.2">
      <c r="A210" s="89" t="s">
        <v>114</v>
      </c>
      <c r="B210" s="89"/>
      <c r="C210" s="89"/>
      <c r="D210" s="89"/>
      <c r="E210" s="89"/>
      <c r="F210" s="89"/>
      <c r="G210" s="89"/>
      <c r="H210" s="89"/>
      <c r="I210" s="89"/>
    </row>
    <row r="211" spans="1:10" x14ac:dyDescent="0.2">
      <c r="A211" s="89" t="s">
        <v>191</v>
      </c>
      <c r="B211" s="89"/>
      <c r="C211" s="89"/>
      <c r="D211" s="89"/>
      <c r="E211" s="89"/>
      <c r="F211" s="89"/>
      <c r="G211" s="89"/>
      <c r="H211" s="89"/>
      <c r="I211" s="89"/>
    </row>
    <row r="212" spans="1:10" x14ac:dyDescent="0.2">
      <c r="B212" s="85">
        <f t="shared" ref="B212:I212" si="56">MAX(A212)+NoOne</f>
        <v>1</v>
      </c>
      <c r="C212" s="85">
        <f t="shared" si="56"/>
        <v>2</v>
      </c>
      <c r="D212" s="85">
        <f t="shared" si="56"/>
        <v>3</v>
      </c>
      <c r="E212" s="85">
        <f t="shared" si="56"/>
        <v>4</v>
      </c>
      <c r="F212" s="85">
        <f t="shared" si="56"/>
        <v>5</v>
      </c>
      <c r="G212" s="85">
        <f t="shared" si="56"/>
        <v>6</v>
      </c>
      <c r="H212" s="85">
        <v>6</v>
      </c>
      <c r="I212" s="85">
        <f t="shared" si="56"/>
        <v>7</v>
      </c>
    </row>
    <row r="213" spans="1:10" x14ac:dyDescent="0.2">
      <c r="G213" s="85"/>
      <c r="H213" s="85"/>
      <c r="I213" s="85"/>
    </row>
    <row r="214" spans="1:10" x14ac:dyDescent="0.2">
      <c r="B214" s="85"/>
      <c r="C214" s="85"/>
      <c r="D214" s="91" t="s">
        <v>7</v>
      </c>
      <c r="E214" s="85"/>
      <c r="F214" s="85"/>
      <c r="H214" s="91" t="s">
        <v>8</v>
      </c>
      <c r="I214" s="85" t="s">
        <v>9</v>
      </c>
    </row>
    <row r="215" spans="1:10" x14ac:dyDescent="0.2">
      <c r="A215" s="85" t="s">
        <v>10</v>
      </c>
      <c r="B215" s="85"/>
      <c r="C215" s="85"/>
      <c r="D215" s="85" t="s">
        <v>11</v>
      </c>
      <c r="E215" s="85" t="s">
        <v>9</v>
      </c>
      <c r="F215" s="85" t="s">
        <v>20</v>
      </c>
      <c r="G215" s="91" t="s">
        <v>12</v>
      </c>
      <c r="H215" s="91" t="s">
        <v>13</v>
      </c>
      <c r="I215" s="85" t="s">
        <v>14</v>
      </c>
    </row>
    <row r="216" spans="1:10" x14ac:dyDescent="0.2">
      <c r="A216" s="85" t="s">
        <v>15</v>
      </c>
      <c r="B216" s="85" t="s">
        <v>16</v>
      </c>
      <c r="C216" s="85" t="s">
        <v>17</v>
      </c>
      <c r="D216" s="85" t="s">
        <v>18</v>
      </c>
      <c r="E216" s="85" t="s">
        <v>45</v>
      </c>
      <c r="F216" s="85" t="s">
        <v>46</v>
      </c>
      <c r="G216" s="85" t="s">
        <v>21</v>
      </c>
      <c r="H216" s="85" t="s">
        <v>18</v>
      </c>
      <c r="I216" s="85" t="s">
        <v>22</v>
      </c>
    </row>
    <row r="217" spans="1:10" ht="15" x14ac:dyDescent="0.25">
      <c r="B217" s="85"/>
      <c r="C217" s="65"/>
      <c r="D217" s="65"/>
      <c r="E217" s="65"/>
      <c r="F217" s="65"/>
      <c r="H217" s="13" t="s">
        <v>25</v>
      </c>
      <c r="I217" s="85" t="s">
        <v>26</v>
      </c>
    </row>
    <row r="218" spans="1:10" ht="15" x14ac:dyDescent="0.25">
      <c r="B218" s="85"/>
      <c r="C218" s="65" t="s">
        <v>27</v>
      </c>
      <c r="D218" s="65" t="s">
        <v>27</v>
      </c>
      <c r="E218" s="65" t="s">
        <v>27</v>
      </c>
      <c r="F218" s="65" t="s">
        <v>27</v>
      </c>
      <c r="G218" s="85" t="s">
        <v>27</v>
      </c>
      <c r="H218" s="85" t="s">
        <v>27</v>
      </c>
      <c r="I218" s="85"/>
    </row>
    <row r="219" spans="1:10" ht="15" x14ac:dyDescent="0.25">
      <c r="B219" s="96" t="s">
        <v>114</v>
      </c>
      <c r="C219" s="53"/>
      <c r="D219" s="53"/>
      <c r="E219" s="53"/>
      <c r="F219" s="53"/>
      <c r="H219" s="53"/>
    </row>
    <row r="220" spans="1:10" ht="15" x14ac:dyDescent="0.25">
      <c r="A220" s="85">
        <v>1</v>
      </c>
      <c r="B220" s="86" t="s">
        <v>115</v>
      </c>
      <c r="C220" s="66">
        <v>9171997.7694181111</v>
      </c>
      <c r="D220" s="16">
        <v>9172199.8960632775</v>
      </c>
      <c r="E220" s="16"/>
      <c r="F220" s="22">
        <f>$F$27*(D220/SUM($D$220:$D$221))</f>
        <v>0</v>
      </c>
      <c r="G220" s="16"/>
      <c r="H220" s="16">
        <f>SUM(D220:F220)</f>
        <v>9172199.8960632775</v>
      </c>
      <c r="I220" s="53">
        <f t="shared" ref="I220:I221" si="57">IF(H220&lt;&gt;0,C220/H220,0)</f>
        <v>0.99997796312253806</v>
      </c>
      <c r="J220" s="94"/>
    </row>
    <row r="221" spans="1:10" ht="15" x14ac:dyDescent="0.25">
      <c r="A221" s="85">
        <v>2</v>
      </c>
      <c r="B221" s="86" t="s">
        <v>116</v>
      </c>
      <c r="C221" s="22">
        <f>+D221</f>
        <v>0</v>
      </c>
      <c r="D221" s="16">
        <v>0</v>
      </c>
      <c r="E221" s="16"/>
      <c r="F221" s="22">
        <f>$F$27*(D221/SUM($D$220:$D$221))</f>
        <v>0</v>
      </c>
      <c r="G221" s="16"/>
      <c r="H221" s="16">
        <f>SUM(D221:F221)</f>
        <v>0</v>
      </c>
      <c r="I221" s="53">
        <f t="shared" si="57"/>
        <v>0</v>
      </c>
    </row>
    <row r="222" spans="1:10" ht="15" x14ac:dyDescent="0.25">
      <c r="C222" s="22"/>
      <c r="D222" s="16"/>
      <c r="E222" s="16"/>
      <c r="F222" s="22"/>
      <c r="H222" s="16"/>
      <c r="I222" s="117"/>
    </row>
    <row r="223" spans="1:10" x14ac:dyDescent="0.2">
      <c r="A223" s="85">
        <v>3</v>
      </c>
      <c r="B223" s="96" t="s">
        <v>51</v>
      </c>
      <c r="C223" s="32">
        <f>+C220+C221+C222</f>
        <v>9171997.7694181111</v>
      </c>
      <c r="D223" s="32">
        <f>+D220+D221+D222</f>
        <v>9172199.8960632775</v>
      </c>
      <c r="E223" s="32">
        <f>+E220+E221+E222</f>
        <v>0</v>
      </c>
      <c r="F223" s="32">
        <f>+F220+F221</f>
        <v>0</v>
      </c>
      <c r="G223" s="32"/>
      <c r="H223" s="32">
        <f>+H220+H221+H222</f>
        <v>9172199.8960632775</v>
      </c>
      <c r="I223" s="33"/>
    </row>
    <row r="224" spans="1:10" ht="15" x14ac:dyDescent="0.25">
      <c r="C224" s="22"/>
      <c r="D224" s="16"/>
      <c r="E224" s="16"/>
      <c r="F224" s="22"/>
      <c r="H224" s="16"/>
      <c r="I224" s="117"/>
    </row>
    <row r="225" spans="1:9" ht="15" x14ac:dyDescent="0.25">
      <c r="A225" s="85">
        <v>4</v>
      </c>
      <c r="B225" s="86" t="s">
        <v>34</v>
      </c>
      <c r="C225" s="67">
        <v>0</v>
      </c>
      <c r="D225" s="30">
        <v>0</v>
      </c>
      <c r="E225" s="30">
        <f>+E246</f>
        <v>0</v>
      </c>
      <c r="F225" s="30">
        <v>0</v>
      </c>
      <c r="H225" s="30">
        <f>SUM(D225:F225)</f>
        <v>0</v>
      </c>
      <c r="I225" s="53">
        <f>IF(H225&lt;&gt;0,C225/H225,0)</f>
        <v>0</v>
      </c>
    </row>
    <row r="226" spans="1:9" ht="15" x14ac:dyDescent="0.25">
      <c r="C226" s="68"/>
      <c r="D226" s="16"/>
      <c r="E226" s="16"/>
      <c r="F226" s="22"/>
      <c r="H226" s="16"/>
      <c r="I226" s="117"/>
    </row>
    <row r="227" spans="1:9" ht="15" x14ac:dyDescent="0.25">
      <c r="B227" s="96" t="s">
        <v>52</v>
      </c>
      <c r="C227" s="16"/>
      <c r="D227" s="16"/>
      <c r="E227" s="16"/>
      <c r="F227" s="22"/>
      <c r="H227" s="16"/>
    </row>
    <row r="228" spans="1:9" ht="15" x14ac:dyDescent="0.25">
      <c r="A228" s="85">
        <f t="shared" ref="A228" si="58">MAX(A225:A227)+NoOne</f>
        <v>5</v>
      </c>
      <c r="B228" s="86" t="s">
        <v>117</v>
      </c>
      <c r="C228" s="52">
        <v>104600.66929263835</v>
      </c>
      <c r="D228" s="16">
        <v>206447.62225798349</v>
      </c>
      <c r="E228" s="16">
        <f t="shared" ref="E228:E234" si="59">-$E$249*(D228/$D$236)</f>
        <v>0</v>
      </c>
      <c r="F228" s="34">
        <f t="shared" ref="F228:F234" si="60">(D228/$D$236)*$F$29</f>
        <v>19423.802465199031</v>
      </c>
      <c r="H228" s="16">
        <f t="shared" ref="H228:H234" si="61">SUM(D228:F228)</f>
        <v>225871.42472318251</v>
      </c>
      <c r="I228" s="53">
        <f>IF(H228&lt;&gt;0,C228/H228,0)</f>
        <v>0.46309828443696255</v>
      </c>
    </row>
    <row r="229" spans="1:9" ht="15" x14ac:dyDescent="0.25">
      <c r="A229" s="85">
        <f t="shared" ref="A229" si="62">MAX(A226:A228)+NoOne</f>
        <v>6</v>
      </c>
      <c r="B229" s="86" t="s">
        <v>119</v>
      </c>
      <c r="C229" s="52">
        <v>11621731.657853549</v>
      </c>
      <c r="D229" s="16">
        <v>12172687.442218101</v>
      </c>
      <c r="E229" s="16">
        <f t="shared" si="59"/>
        <v>0</v>
      </c>
      <c r="F229" s="22">
        <f t="shared" si="60"/>
        <v>1145277.7889240619</v>
      </c>
      <c r="H229" s="16">
        <f t="shared" si="61"/>
        <v>13317965.231142163</v>
      </c>
      <c r="I229" s="53">
        <f t="shared" ref="I229:I234" si="63">IF(H229&lt;&gt;0,C229/H229,0)</f>
        <v>0.87263568091301114</v>
      </c>
    </row>
    <row r="230" spans="1:9" ht="15" x14ac:dyDescent="0.25">
      <c r="A230" s="85">
        <f t="shared" ref="A230" si="64">MAX(A227:A229)+NoOne</f>
        <v>7</v>
      </c>
      <c r="B230" s="86" t="s">
        <v>78</v>
      </c>
      <c r="C230" s="52">
        <v>297862.23854982306</v>
      </c>
      <c r="D230" s="16">
        <v>302668.04169709131</v>
      </c>
      <c r="E230" s="16">
        <f t="shared" si="59"/>
        <v>0</v>
      </c>
      <c r="F230" s="22">
        <f t="shared" si="60"/>
        <v>28476.783554844653</v>
      </c>
      <c r="H230" s="16">
        <f t="shared" si="61"/>
        <v>331144.82525193598</v>
      </c>
      <c r="I230" s="53">
        <f t="shared" si="63"/>
        <v>0.89949235451047305</v>
      </c>
    </row>
    <row r="231" spans="1:9" ht="15" x14ac:dyDescent="0.25">
      <c r="A231" s="85">
        <f t="shared" ref="A231" si="65">MAX(A228:A230)+NoOne</f>
        <v>8</v>
      </c>
      <c r="B231" s="86" t="s">
        <v>61</v>
      </c>
      <c r="C231" s="52">
        <v>2454187.9387333281</v>
      </c>
      <c r="D231" s="16">
        <v>1963428.7597446749</v>
      </c>
      <c r="E231" s="16">
        <f t="shared" si="59"/>
        <v>0</v>
      </c>
      <c r="F231" s="22">
        <f t="shared" si="60"/>
        <v>184730.88702428248</v>
      </c>
      <c r="H231" s="16">
        <f t="shared" si="61"/>
        <v>2148159.6467689574</v>
      </c>
      <c r="I231" s="53">
        <f t="shared" si="63"/>
        <v>1.1424606836948397</v>
      </c>
    </row>
    <row r="232" spans="1:9" ht="15" x14ac:dyDescent="0.25">
      <c r="A232" s="85">
        <f t="shared" ref="A232" si="66">MAX(A229:A231)+NoOne</f>
        <v>9</v>
      </c>
      <c r="B232" s="86" t="s">
        <v>63</v>
      </c>
      <c r="C232" s="52">
        <v>4196071.8853856707</v>
      </c>
      <c r="D232" s="16">
        <v>2864081.8364553126</v>
      </c>
      <c r="E232" s="16">
        <f t="shared" si="59"/>
        <v>0</v>
      </c>
      <c r="F232" s="22">
        <f t="shared" si="60"/>
        <v>269469.60796648829</v>
      </c>
      <c r="H232" s="16">
        <f t="shared" si="61"/>
        <v>3133551.4444218008</v>
      </c>
      <c r="I232" s="53">
        <f t="shared" si="63"/>
        <v>1.3390786651533417</v>
      </c>
    </row>
    <row r="233" spans="1:9" ht="15" x14ac:dyDescent="0.25">
      <c r="A233" s="85">
        <f t="shared" ref="A233" si="67">MAX(A230:A232)+NoOne</f>
        <v>10</v>
      </c>
      <c r="B233" s="86" t="s">
        <v>65</v>
      </c>
      <c r="C233" s="52">
        <v>2863985.6473577758</v>
      </c>
      <c r="D233" s="16">
        <v>2090121.3207885535</v>
      </c>
      <c r="E233" s="16">
        <f t="shared" si="59"/>
        <v>0</v>
      </c>
      <c r="F233" s="22">
        <f t="shared" si="60"/>
        <v>196650.86581895861</v>
      </c>
      <c r="H233" s="16">
        <f t="shared" si="61"/>
        <v>2286772.1866075122</v>
      </c>
      <c r="I233" s="53">
        <f t="shared" si="63"/>
        <v>1.2524140638629051</v>
      </c>
    </row>
    <row r="234" spans="1:9" ht="15" x14ac:dyDescent="0.25">
      <c r="A234" s="85">
        <f t="shared" ref="A234" si="68">MAX(A231:A233)+NoOne</f>
        <v>11</v>
      </c>
      <c r="B234" s="86" t="s">
        <v>67</v>
      </c>
      <c r="C234" s="52">
        <v>392808</v>
      </c>
      <c r="D234" s="16">
        <v>439584.88334692374</v>
      </c>
      <c r="E234" s="16">
        <f t="shared" si="59"/>
        <v>0</v>
      </c>
      <c r="F234" s="22">
        <f t="shared" si="60"/>
        <v>41358.72260203772</v>
      </c>
      <c r="H234" s="16">
        <f t="shared" si="61"/>
        <v>480943.60594896146</v>
      </c>
      <c r="I234" s="53">
        <f t="shared" si="63"/>
        <v>0.81674440649843139</v>
      </c>
    </row>
    <row r="235" spans="1:9" ht="15" x14ac:dyDescent="0.25">
      <c r="C235" s="63"/>
      <c r="D235" s="63"/>
      <c r="E235" s="63"/>
      <c r="F235" s="30"/>
      <c r="H235" s="63"/>
      <c r="I235" s="117"/>
    </row>
    <row r="236" spans="1:9" x14ac:dyDescent="0.2">
      <c r="A236" s="85">
        <v>12</v>
      </c>
      <c r="B236" s="96" t="s">
        <v>69</v>
      </c>
      <c r="C236" s="32">
        <f>SUM(C228:C234)</f>
        <v>21931248.037172787</v>
      </c>
      <c r="D236" s="32">
        <f>SUM(D228:D234)</f>
        <v>20039019.906508639</v>
      </c>
      <c r="E236" s="32">
        <f>SUM(E228:E234)</f>
        <v>0</v>
      </c>
      <c r="F236" s="32">
        <f>SUM(F228:F234)</f>
        <v>1885388.4583558724</v>
      </c>
      <c r="G236" s="32"/>
      <c r="H236" s="32">
        <f>SUM(D236:F236)</f>
        <v>21924408.364864513</v>
      </c>
      <c r="I236" s="33"/>
    </row>
    <row r="237" spans="1:9" ht="13.5" thickBot="1" x14ac:dyDescent="0.25">
      <c r="A237" s="85">
        <v>13</v>
      </c>
      <c r="B237" s="96" t="s">
        <v>126</v>
      </c>
      <c r="C237" s="35">
        <f>+C236+C225+C223</f>
        <v>31103245.8065909</v>
      </c>
      <c r="D237" s="35">
        <f>+D236+D225+D223</f>
        <v>29211219.802571915</v>
      </c>
      <c r="E237" s="35">
        <f>+E236+E225+E223</f>
        <v>0</v>
      </c>
      <c r="F237" s="35">
        <f>+F236+F225+F223</f>
        <v>1885388.4583558724</v>
      </c>
      <c r="G237" s="35"/>
      <c r="H237" s="35">
        <f>SUM(D237:F237)</f>
        <v>31096608.260927789</v>
      </c>
      <c r="I237" s="36"/>
    </row>
    <row r="238" spans="1:9" ht="13.5" thickTop="1" x14ac:dyDescent="0.2"/>
    <row r="239" spans="1:9" x14ac:dyDescent="0.2">
      <c r="B239" s="86" t="s">
        <v>127</v>
      </c>
    </row>
    <row r="240" spans="1:9" x14ac:dyDescent="0.2">
      <c r="B240" s="86" t="s">
        <v>128</v>
      </c>
      <c r="C240" s="94"/>
      <c r="D240" s="94"/>
      <c r="E240" s="94"/>
      <c r="F240" s="94"/>
      <c r="G240" s="94"/>
    </row>
    <row r="241" spans="1:8" x14ac:dyDescent="0.2">
      <c r="C241" s="94"/>
      <c r="D241" s="94"/>
      <c r="E241" s="94"/>
      <c r="F241" s="94"/>
      <c r="G241" s="94"/>
    </row>
    <row r="242" spans="1:8" x14ac:dyDescent="0.2">
      <c r="B242" s="101" t="s">
        <v>129</v>
      </c>
      <c r="C242" s="94"/>
      <c r="D242" s="94"/>
      <c r="E242" s="94"/>
      <c r="F242" s="94"/>
      <c r="G242" s="94"/>
    </row>
    <row r="243" spans="1:8" x14ac:dyDescent="0.2">
      <c r="B243" s="108" t="s">
        <v>130</v>
      </c>
      <c r="C243" s="94"/>
      <c r="E243" s="94">
        <f>+C225</f>
        <v>0</v>
      </c>
      <c r="F243" s="94"/>
      <c r="G243" s="94"/>
    </row>
    <row r="244" spans="1:8" x14ac:dyDescent="0.2">
      <c r="B244" s="108" t="s">
        <v>131</v>
      </c>
      <c r="C244" s="94"/>
      <c r="E244" s="94">
        <f>-D225</f>
        <v>0</v>
      </c>
      <c r="F244" s="94"/>
      <c r="G244" s="94"/>
    </row>
    <row r="245" spans="1:8" x14ac:dyDescent="0.2">
      <c r="B245" s="108" t="s">
        <v>132</v>
      </c>
      <c r="C245" s="94"/>
      <c r="E245" s="94">
        <v>0</v>
      </c>
      <c r="F245" s="94"/>
      <c r="G245" s="94"/>
    </row>
    <row r="246" spans="1:8" ht="13.5" thickBot="1" x14ac:dyDescent="0.25">
      <c r="B246" s="120" t="s">
        <v>133</v>
      </c>
      <c r="E246" s="123">
        <f>SUM(E243:E245)</f>
        <v>0</v>
      </c>
    </row>
    <row r="247" spans="1:8" ht="13.5" thickTop="1" x14ac:dyDescent="0.2">
      <c r="B247" s="120"/>
      <c r="E247" s="94"/>
    </row>
    <row r="248" spans="1:8" x14ac:dyDescent="0.2">
      <c r="B248" s="120" t="s">
        <v>134</v>
      </c>
      <c r="D248" s="124">
        <f>+[4]RunOptions!B18</f>
        <v>1</v>
      </c>
      <c r="E248" s="94">
        <f>+E246*D248</f>
        <v>0</v>
      </c>
    </row>
    <row r="249" spans="1:8" x14ac:dyDescent="0.2">
      <c r="B249" s="120" t="s">
        <v>135</v>
      </c>
      <c r="E249" s="94">
        <f>+E246-E248</f>
        <v>0</v>
      </c>
    </row>
    <row r="250" spans="1:8" ht="13.5" thickBot="1" x14ac:dyDescent="0.25">
      <c r="B250" s="120"/>
      <c r="E250" s="123">
        <f>SUM(E248:E249)</f>
        <v>0</v>
      </c>
    </row>
    <row r="251" spans="1:8" ht="13.5" thickTop="1" x14ac:dyDescent="0.2">
      <c r="H251" s="125" t="s">
        <v>185</v>
      </c>
    </row>
    <row r="252" spans="1:8" x14ac:dyDescent="0.2">
      <c r="G252" s="125"/>
      <c r="H252" s="125" t="s">
        <v>2</v>
      </c>
    </row>
    <row r="253" spans="1:8" x14ac:dyDescent="0.2">
      <c r="G253" s="125"/>
    </row>
    <row r="255" spans="1:8" x14ac:dyDescent="0.2">
      <c r="A255" s="89" t="str">
        <f>+A6</f>
        <v>NEWFOUNDLAND AND LABRADOR HYDRO</v>
      </c>
      <c r="B255" s="89"/>
      <c r="C255" s="89"/>
      <c r="D255" s="89"/>
      <c r="E255" s="89"/>
      <c r="F255" s="89"/>
      <c r="G255" s="89"/>
      <c r="H255" s="89"/>
    </row>
    <row r="256" spans="1:8" x14ac:dyDescent="0.2">
      <c r="A256" s="90" t="s">
        <v>189</v>
      </c>
      <c r="B256" s="89"/>
      <c r="C256" s="89"/>
      <c r="D256" s="89"/>
      <c r="E256" s="89"/>
      <c r="F256" s="89"/>
      <c r="G256" s="89"/>
      <c r="H256" s="89"/>
    </row>
    <row r="257" spans="1:10" x14ac:dyDescent="0.2">
      <c r="A257" s="89" t="s">
        <v>5</v>
      </c>
      <c r="B257" s="89"/>
      <c r="C257" s="89"/>
      <c r="D257" s="89"/>
      <c r="E257" s="89"/>
      <c r="F257" s="89"/>
      <c r="G257" s="89"/>
      <c r="H257" s="89"/>
    </row>
    <row r="258" spans="1:10" x14ac:dyDescent="0.2">
      <c r="A258" s="89" t="s">
        <v>137</v>
      </c>
      <c r="B258" s="89"/>
      <c r="C258" s="89"/>
      <c r="D258" s="89"/>
      <c r="E258" s="89"/>
      <c r="F258" s="89"/>
      <c r="G258" s="89"/>
      <c r="H258" s="89"/>
    </row>
    <row r="259" spans="1:10" x14ac:dyDescent="0.2">
      <c r="B259" s="109"/>
      <c r="C259" s="109"/>
      <c r="D259" s="109"/>
      <c r="E259" s="109"/>
      <c r="F259" s="109"/>
      <c r="G259" s="109"/>
    </row>
    <row r="260" spans="1:10" s="85" customFormat="1" x14ac:dyDescent="0.2">
      <c r="B260" s="85">
        <f t="shared" ref="B260:C260" si="69">MAX(A260)+NoOne</f>
        <v>1</v>
      </c>
      <c r="C260" s="85">
        <f t="shared" si="69"/>
        <v>2</v>
      </c>
      <c r="F260" s="85">
        <v>3</v>
      </c>
      <c r="H260" s="85">
        <v>4</v>
      </c>
      <c r="I260" s="85">
        <v>5</v>
      </c>
      <c r="J260" s="85">
        <v>6</v>
      </c>
    </row>
    <row r="261" spans="1:10" s="85" customFormat="1" x14ac:dyDescent="0.2"/>
    <row r="262" spans="1:10" s="85" customFormat="1" ht="38.25" x14ac:dyDescent="0.2">
      <c r="C262" s="126" t="s">
        <v>138</v>
      </c>
      <c r="F262" s="127"/>
      <c r="H262" s="127"/>
      <c r="I262" s="127"/>
    </row>
    <row r="263" spans="1:10" x14ac:dyDescent="0.2">
      <c r="A263" s="85" t="s">
        <v>10</v>
      </c>
      <c r="B263" s="85"/>
      <c r="C263" s="85" t="s">
        <v>139</v>
      </c>
      <c r="D263" s="85" t="s">
        <v>140</v>
      </c>
      <c r="E263" s="134" t="s">
        <v>193</v>
      </c>
      <c r="F263" s="85"/>
      <c r="H263" s="85"/>
      <c r="I263" s="85"/>
      <c r="J263" s="85"/>
    </row>
    <row r="264" spans="1:10" x14ac:dyDescent="0.2">
      <c r="A264" s="85" t="s">
        <v>15</v>
      </c>
      <c r="B264" s="85" t="s">
        <v>16</v>
      </c>
      <c r="C264" s="85" t="s">
        <v>141</v>
      </c>
      <c r="D264" s="85" t="s">
        <v>142</v>
      </c>
      <c r="E264" s="85" t="s">
        <v>141</v>
      </c>
      <c r="F264" s="85" t="s">
        <v>23</v>
      </c>
      <c r="H264" s="85" t="s">
        <v>24</v>
      </c>
      <c r="I264" s="85" t="s">
        <v>143</v>
      </c>
      <c r="J264" s="85" t="s">
        <v>144</v>
      </c>
    </row>
    <row r="265" spans="1:10" x14ac:dyDescent="0.2">
      <c r="B265" s="85"/>
      <c r="C265" s="85" t="s">
        <v>27</v>
      </c>
      <c r="D265" s="85" t="s">
        <v>27</v>
      </c>
      <c r="E265" s="85" t="s">
        <v>27</v>
      </c>
      <c r="F265" s="85" t="s">
        <v>27</v>
      </c>
      <c r="H265" s="85" t="s">
        <v>27</v>
      </c>
      <c r="I265" s="85" t="s">
        <v>27</v>
      </c>
      <c r="J265" s="85"/>
    </row>
    <row r="266" spans="1:10" x14ac:dyDescent="0.2">
      <c r="B266" s="85"/>
      <c r="C266" s="85"/>
      <c r="F266" s="85"/>
      <c r="H266" s="85"/>
      <c r="I266" s="85"/>
      <c r="J266" s="85"/>
    </row>
    <row r="267" spans="1:10" x14ac:dyDescent="0.2">
      <c r="B267" s="98" t="s">
        <v>145</v>
      </c>
      <c r="C267" s="85"/>
      <c r="F267" s="85"/>
      <c r="H267" s="85"/>
      <c r="I267" s="85"/>
      <c r="J267" s="85"/>
    </row>
    <row r="268" spans="1:10" ht="15" x14ac:dyDescent="0.25">
      <c r="A268" s="85">
        <v>1</v>
      </c>
      <c r="B268" s="101" t="s">
        <v>146</v>
      </c>
      <c r="C268" s="94">
        <f>SUM(F268:I268)</f>
        <v>1010936164.2568585</v>
      </c>
      <c r="D268" s="94"/>
      <c r="E268" s="94">
        <f>SUM(C268:D268)</f>
        <v>1010936164.2568585</v>
      </c>
      <c r="F268" s="16">
        <v>595288956.20882201</v>
      </c>
      <c r="H268" s="16">
        <v>412905548.68525046</v>
      </c>
      <c r="I268" s="16">
        <v>2741659.3627858781</v>
      </c>
      <c r="J268" s="86" t="s">
        <v>187</v>
      </c>
    </row>
    <row r="269" spans="1:10" ht="15" x14ac:dyDescent="0.25">
      <c r="A269" s="85">
        <v>2</v>
      </c>
      <c r="B269" s="86" t="s">
        <v>148</v>
      </c>
      <c r="C269" s="94">
        <f>SUM(F269:I269)</f>
        <v>20039019.906508639</v>
      </c>
      <c r="D269" s="94"/>
      <c r="E269" s="94">
        <f>SUM(C269:D269)</f>
        <v>20039019.906508639</v>
      </c>
      <c r="F269" s="94">
        <v>12775025.529698385</v>
      </c>
      <c r="H269" s="16">
        <v>1088077.3977040008</v>
      </c>
      <c r="I269" s="16">
        <v>6175916.9791062539</v>
      </c>
      <c r="J269" s="101" t="s">
        <v>186</v>
      </c>
    </row>
    <row r="270" spans="1:10" x14ac:dyDescent="0.2">
      <c r="C270" s="94"/>
      <c r="D270" s="94"/>
      <c r="E270" s="94"/>
      <c r="F270" s="94"/>
      <c r="H270" s="94"/>
      <c r="I270" s="94"/>
    </row>
    <row r="271" spans="1:10" ht="13.5" thickBot="1" x14ac:dyDescent="0.25">
      <c r="A271" s="85">
        <v>3</v>
      </c>
      <c r="B271" s="96" t="s">
        <v>150</v>
      </c>
      <c r="C271" s="128">
        <f>SUM(C268:C269)</f>
        <v>1030975184.1633672</v>
      </c>
      <c r="D271" s="128"/>
      <c r="E271" s="128">
        <f t="shared" ref="E271" si="70">SUM(E268:E269)</f>
        <v>1030975184.1633672</v>
      </c>
      <c r="F271" s="128">
        <f>SUM(F268:F269)</f>
        <v>608063981.73852038</v>
      </c>
      <c r="H271" s="128">
        <f>SUM(H268:H269)</f>
        <v>413993626.08295447</v>
      </c>
      <c r="I271" s="128">
        <f>SUM(I268:I269)</f>
        <v>8917576.3418921325</v>
      </c>
    </row>
    <row r="272" spans="1:10" ht="15.75" thickTop="1" x14ac:dyDescent="0.25">
      <c r="A272" s="89"/>
      <c r="H272" s="16"/>
      <c r="I272" s="16"/>
    </row>
    <row r="273" spans="1:10" ht="15" x14ac:dyDescent="0.25">
      <c r="A273" s="85">
        <v>4</v>
      </c>
      <c r="B273" s="86" t="s">
        <v>151</v>
      </c>
      <c r="C273" s="94">
        <f>-1*F38</f>
        <v>97000188.738851115</v>
      </c>
      <c r="D273" s="94">
        <v>0</v>
      </c>
      <c r="E273" s="94">
        <f>SUM(C273:D273)</f>
        <v>97000188.738851115</v>
      </c>
      <c r="F273" s="94">
        <f>E273-SUM(H273:I273)</f>
        <v>57210223.776431404</v>
      </c>
      <c r="H273" s="16">
        <f>H$271/$C$271*$E$273</f>
        <v>38950947.10675852</v>
      </c>
      <c r="I273" s="16">
        <f>I$271/$C$271*$E$273</f>
        <v>839017.85566119151</v>
      </c>
      <c r="J273" s="101" t="s">
        <v>152</v>
      </c>
    </row>
    <row r="275" spans="1:10" x14ac:dyDescent="0.2">
      <c r="D275" s="87"/>
      <c r="E275" s="87"/>
      <c r="F275" s="87"/>
    </row>
    <row r="276" spans="1:10" x14ac:dyDescent="0.2">
      <c r="B276" s="86" t="s">
        <v>153</v>
      </c>
    </row>
    <row r="277" spans="1:10" x14ac:dyDescent="0.2">
      <c r="B277" s="101"/>
      <c r="D277" s="104"/>
      <c r="E277" s="104"/>
      <c r="F277" s="104"/>
      <c r="G277" s="120"/>
    </row>
    <row r="278" spans="1:10" x14ac:dyDescent="0.2">
      <c r="B278" s="96"/>
      <c r="C278" s="96"/>
      <c r="D278" s="129"/>
      <c r="E278" s="129"/>
      <c r="F278" s="129"/>
    </row>
    <row r="281" spans="1:10" x14ac:dyDescent="0.2">
      <c r="D281" s="104"/>
      <c r="E281" s="104"/>
      <c r="F281" s="104"/>
      <c r="G281" s="120"/>
    </row>
    <row r="282" spans="1:10" x14ac:dyDescent="0.2">
      <c r="B282" s="96"/>
      <c r="C282" s="96"/>
      <c r="D282" s="129"/>
      <c r="E282" s="129"/>
      <c r="F282" s="129"/>
    </row>
    <row r="283" spans="1:10" x14ac:dyDescent="0.2">
      <c r="B283" s="96"/>
      <c r="C283" s="96"/>
      <c r="D283" s="129"/>
      <c r="E283" s="129"/>
      <c r="F283" s="129"/>
    </row>
    <row r="285" spans="1:10" ht="15" x14ac:dyDescent="0.25">
      <c r="D285" s="76"/>
      <c r="E285" s="76"/>
      <c r="F285" s="76"/>
      <c r="G285" s="101"/>
    </row>
    <row r="286" spans="1:10" x14ac:dyDescent="0.2">
      <c r="D286" s="87"/>
      <c r="E286" s="87"/>
      <c r="F286" s="87"/>
    </row>
    <row r="288" spans="1:10" x14ac:dyDescent="0.2">
      <c r="B288" s="86" t="s">
        <v>154</v>
      </c>
    </row>
    <row r="289" spans="1:8" x14ac:dyDescent="0.2">
      <c r="B289" s="86" t="s">
        <v>155</v>
      </c>
    </row>
    <row r="291" spans="1:8" x14ac:dyDescent="0.2">
      <c r="B291" s="86" t="s">
        <v>156</v>
      </c>
    </row>
    <row r="292" spans="1:8" ht="15" x14ac:dyDescent="0.25">
      <c r="B292" s="86" t="s">
        <v>157</v>
      </c>
      <c r="D292" s="77">
        <v>534.20271420048061</v>
      </c>
      <c r="E292" s="86" t="s">
        <v>158</v>
      </c>
    </row>
    <row r="293" spans="1:8" ht="15" x14ac:dyDescent="0.25">
      <c r="B293" s="86" t="s">
        <v>159</v>
      </c>
      <c r="D293" s="77">
        <v>507.34482936963519</v>
      </c>
    </row>
    <row r="294" spans="1:8" x14ac:dyDescent="0.2">
      <c r="H294" s="125" t="s">
        <v>185</v>
      </c>
    </row>
    <row r="295" spans="1:8" x14ac:dyDescent="0.2">
      <c r="G295" s="125"/>
      <c r="H295" s="125" t="s">
        <v>3</v>
      </c>
    </row>
    <row r="296" spans="1:8" x14ac:dyDescent="0.2">
      <c r="G296" s="125"/>
    </row>
    <row r="298" spans="1:8" x14ac:dyDescent="0.2">
      <c r="A298" s="89" t="str">
        <f>+A6</f>
        <v>NEWFOUNDLAND AND LABRADOR HYDRO</v>
      </c>
      <c r="B298" s="89"/>
      <c r="C298" s="89"/>
      <c r="D298" s="89"/>
      <c r="E298" s="89"/>
      <c r="F298" s="89"/>
      <c r="G298" s="89"/>
      <c r="H298" s="89"/>
    </row>
    <row r="299" spans="1:8" x14ac:dyDescent="0.2">
      <c r="A299" s="90" t="s">
        <v>189</v>
      </c>
      <c r="B299" s="89"/>
      <c r="C299" s="89"/>
      <c r="D299" s="89"/>
      <c r="E299" s="89"/>
      <c r="F299" s="89"/>
      <c r="G299" s="89"/>
      <c r="H299" s="89"/>
    </row>
    <row r="300" spans="1:8" x14ac:dyDescent="0.2">
      <c r="A300" s="89" t="s">
        <v>5</v>
      </c>
      <c r="B300" s="89"/>
      <c r="C300" s="89"/>
      <c r="D300" s="89"/>
      <c r="E300" s="89"/>
      <c r="F300" s="89"/>
      <c r="G300" s="89"/>
      <c r="H300" s="89"/>
    </row>
    <row r="301" spans="1:8" x14ac:dyDescent="0.2">
      <c r="A301" s="89" t="s">
        <v>137</v>
      </c>
      <c r="B301" s="89"/>
      <c r="C301" s="89"/>
      <c r="D301" s="89"/>
      <c r="E301" s="89"/>
      <c r="F301" s="89"/>
      <c r="G301" s="89"/>
      <c r="H301" s="89"/>
    </row>
    <row r="302" spans="1:8" x14ac:dyDescent="0.2">
      <c r="B302" s="109"/>
      <c r="C302" s="109"/>
      <c r="D302" s="109"/>
      <c r="E302" s="109"/>
      <c r="F302" s="109"/>
    </row>
    <row r="303" spans="1:8" x14ac:dyDescent="0.2">
      <c r="A303" s="85" t="s">
        <v>10</v>
      </c>
      <c r="B303" s="85">
        <v>1</v>
      </c>
      <c r="C303" s="85">
        <v>2</v>
      </c>
      <c r="D303" s="85"/>
      <c r="E303" s="85"/>
      <c r="F303" s="85"/>
      <c r="G303" s="85"/>
    </row>
    <row r="304" spans="1:8" x14ac:dyDescent="0.2">
      <c r="A304" s="85" t="s">
        <v>15</v>
      </c>
    </row>
    <row r="305" spans="1:7" x14ac:dyDescent="0.2">
      <c r="B305" s="85"/>
      <c r="C305" s="85" t="s">
        <v>160</v>
      </c>
      <c r="D305" s="92"/>
      <c r="E305" s="92"/>
      <c r="F305" s="92"/>
      <c r="G305" s="85"/>
    </row>
    <row r="306" spans="1:7" x14ac:dyDescent="0.2">
      <c r="B306" s="85"/>
      <c r="C306" s="85" t="s">
        <v>161</v>
      </c>
      <c r="D306" s="85" t="s">
        <v>162</v>
      </c>
      <c r="E306" s="85" t="s">
        <v>163</v>
      </c>
      <c r="F306" s="85"/>
      <c r="G306" s="85"/>
    </row>
    <row r="307" spans="1:7" x14ac:dyDescent="0.2">
      <c r="B307" s="85"/>
      <c r="C307" s="135" t="s">
        <v>172</v>
      </c>
      <c r="D307" s="130" t="s">
        <v>164</v>
      </c>
      <c r="E307" s="130" t="s">
        <v>165</v>
      </c>
      <c r="F307" s="85"/>
      <c r="G307" s="85"/>
    </row>
    <row r="308" spans="1:7" x14ac:dyDescent="0.2">
      <c r="B308" s="85"/>
      <c r="C308" s="85" t="s">
        <v>27</v>
      </c>
      <c r="D308" s="85" t="s">
        <v>27</v>
      </c>
      <c r="E308" s="85" t="s">
        <v>27</v>
      </c>
      <c r="F308" s="85"/>
      <c r="G308" s="85"/>
    </row>
    <row r="310" spans="1:7" x14ac:dyDescent="0.2">
      <c r="B310" s="86" t="s">
        <v>166</v>
      </c>
    </row>
    <row r="312" spans="1:7" ht="15" x14ac:dyDescent="0.25">
      <c r="A312" s="85">
        <v>1</v>
      </c>
      <c r="B312" s="86" t="s">
        <v>167</v>
      </c>
      <c r="C312" s="94">
        <f>C273</f>
        <v>97000188.738851115</v>
      </c>
      <c r="D312" s="63"/>
      <c r="E312" s="63"/>
      <c r="F312" s="63"/>
      <c r="G312" s="131"/>
    </row>
    <row r="313" spans="1:7" ht="15" hidden="1" x14ac:dyDescent="0.25">
      <c r="A313" s="85">
        <v>2</v>
      </c>
      <c r="B313" s="86" t="s">
        <v>168</v>
      </c>
      <c r="C313" s="94">
        <f>D273</f>
        <v>0</v>
      </c>
      <c r="D313" s="63"/>
      <c r="E313" s="63"/>
      <c r="F313" s="63"/>
      <c r="G313" s="131"/>
    </row>
    <row r="314" spans="1:7" ht="15" x14ac:dyDescent="0.25">
      <c r="C314" s="94"/>
      <c r="D314" s="63"/>
      <c r="E314" s="63"/>
      <c r="F314" s="63"/>
    </row>
    <row r="315" spans="1:7" ht="13.5" thickBot="1" x14ac:dyDescent="0.25">
      <c r="A315" s="85">
        <v>2</v>
      </c>
      <c r="B315" s="96" t="s">
        <v>169</v>
      </c>
      <c r="C315" s="128">
        <f>SUM(C312:C313)</f>
        <v>97000188.738851115</v>
      </c>
      <c r="D315" s="128">
        <f>E268/E271*E273</f>
        <v>95114800.280495241</v>
      </c>
      <c r="E315" s="128">
        <f>E269/E271*E273</f>
        <v>1885388.4583558724</v>
      </c>
      <c r="F315" s="113"/>
    </row>
    <row r="316" spans="1:7" ht="13.5" thickTop="1" x14ac:dyDescent="0.2"/>
    <row r="317" spans="1:7" x14ac:dyDescent="0.2">
      <c r="B317" s="86" t="s">
        <v>170</v>
      </c>
    </row>
    <row r="318" spans="1:7" x14ac:dyDescent="0.2">
      <c r="C318" s="130" t="s">
        <v>171</v>
      </c>
      <c r="D318" s="132" t="s">
        <v>172</v>
      </c>
      <c r="E318" s="130" t="s">
        <v>173</v>
      </c>
    </row>
    <row r="319" spans="1:7" x14ac:dyDescent="0.2">
      <c r="B319" s="96" t="s">
        <v>174</v>
      </c>
    </row>
    <row r="320" spans="1:7" ht="15" x14ac:dyDescent="0.25">
      <c r="A320" s="85">
        <v>3</v>
      </c>
      <c r="B320" s="101" t="s">
        <v>175</v>
      </c>
      <c r="C320" s="111">
        <f>C268/SUM($C$268:$C$268)*$D$315</f>
        <v>95114800.280495241</v>
      </c>
      <c r="D320" s="94">
        <f>SUM(F268:I268)</f>
        <v>1010936164.2568585</v>
      </c>
      <c r="E320" s="82">
        <f>+C320/C326</f>
        <v>0.98056304340363898</v>
      </c>
    </row>
    <row r="321" spans="1:5" hidden="1" x14ac:dyDescent="0.2">
      <c r="A321" s="85">
        <v>4</v>
      </c>
      <c r="B321" s="101" t="s">
        <v>176</v>
      </c>
      <c r="C321" s="111">
        <f>SUM(C320:C320)</f>
        <v>95114800.280495241</v>
      </c>
      <c r="E321" s="133"/>
    </row>
    <row r="322" spans="1:5" x14ac:dyDescent="0.2">
      <c r="B322" s="101"/>
      <c r="C322" s="94"/>
      <c r="E322" s="133"/>
    </row>
    <row r="323" spans="1:5" x14ac:dyDescent="0.2">
      <c r="B323" s="96" t="s">
        <v>177</v>
      </c>
      <c r="E323" s="133"/>
    </row>
    <row r="324" spans="1:5" ht="15" x14ac:dyDescent="0.25">
      <c r="A324" s="85">
        <v>4</v>
      </c>
      <c r="B324" s="86" t="s">
        <v>178</v>
      </c>
      <c r="C324" s="111">
        <f>C269/SUM($C$269:$C$269)*$E$315</f>
        <v>1885388.4583558724</v>
      </c>
      <c r="D324" s="94">
        <f>SUM(F269:I269)</f>
        <v>20039019.906508639</v>
      </c>
      <c r="E324" s="82">
        <f>+C324/C326</f>
        <v>1.9436956596360983E-2</v>
      </c>
    </row>
    <row r="325" spans="1:5" hidden="1" x14ac:dyDescent="0.2">
      <c r="A325" s="85">
        <v>5</v>
      </c>
      <c r="B325" s="86" t="s">
        <v>179</v>
      </c>
      <c r="C325" s="111">
        <f>SUM(C324:C324)</f>
        <v>1885388.4583558724</v>
      </c>
      <c r="E325" s="85"/>
    </row>
    <row r="326" spans="1:5" ht="15.75" thickBot="1" x14ac:dyDescent="0.3">
      <c r="A326" s="85">
        <v>5</v>
      </c>
      <c r="B326" s="96" t="s">
        <v>180</v>
      </c>
      <c r="C326" s="128">
        <f>SUM(C325,C321)</f>
        <v>97000188.738851115</v>
      </c>
      <c r="E326" s="84">
        <f>+C326/$C$326</f>
        <v>1</v>
      </c>
    </row>
    <row r="327" spans="1:5" ht="13.5" thickTop="1" x14ac:dyDescent="0.2"/>
  </sheetData>
  <printOptions horizontalCentered="1"/>
  <pageMargins left="0.5" right="0.5" top="0.5" bottom="0.5" header="0.5" footer="0.25"/>
  <pageSetup scale="90" firstPageNumber="9" fitToHeight="0" orientation="landscape" r:id="rId1"/>
  <headerFooter alignWithMargins="0"/>
  <rowBreaks count="7" manualBreakCount="7">
    <brk id="47" max="8" man="1"/>
    <brk id="96" max="8" man="1"/>
    <brk id="134" max="8" man="1"/>
    <brk id="172" max="8" man="1"/>
    <brk id="204" max="8" man="1"/>
    <brk id="250" max="7" man="1"/>
    <brk id="29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FE0870-20C1-4E8B-B13F-B397E71B2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35D539-104C-4E7B-BDE0-C7AB5D85AE82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99d5e2b-6807-428e-89e8-c4050aaa2c2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881a77b9-8cb8-4322-bfdb-053e2c2cd82c"/>
    <ds:schemaRef ds:uri="881A77B9-8CB8-4322-BFDB-053E2C2CD82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D708CD-C7A9-41D7-875E-49ADECA21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</vt:i4>
      </vt:variant>
    </vt:vector>
  </HeadingPairs>
  <TitlesOfParts>
    <vt:vector size="24" baseType="lpstr">
      <vt:lpstr>i) F 1.2 HRD Fuel 100% Energy</vt:lpstr>
      <vt:lpstr>ii) F1.2 Holyrood Fuel 100% Dem</vt:lpstr>
      <vt:lpstr>iii) F1.2  HRF Fuel Capacity</vt:lpstr>
      <vt:lpstr>iv) G 1.2 HRD Fuel 100% Energy</vt:lpstr>
      <vt:lpstr>v) G1.2 HRD Fuel 100% Demand</vt:lpstr>
      <vt:lpstr>vi) G1.2 HRD Capacity</vt:lpstr>
      <vt:lpstr>'i) F 1.2 HRD Fuel 100% Energy'!Print_Area</vt:lpstr>
      <vt:lpstr>'ii) F1.2 Holyrood Fuel 100% Dem'!Print_Area</vt:lpstr>
      <vt:lpstr>'iii) F1.2  HRF Fuel Capacity'!Print_Area</vt:lpstr>
      <vt:lpstr>'iv) G 1.2 HRD Fuel 100% Energy'!Print_Area</vt:lpstr>
      <vt:lpstr>'v) G1.2 HRD Fuel 100% Demand'!Print_Area</vt:lpstr>
      <vt:lpstr>'vi) G1.2 HRD Capacity'!Print_Area</vt:lpstr>
      <vt:lpstr>'ii) F1.2 Holyrood Fuel 100% Dem'!prt_tot1.2</vt:lpstr>
      <vt:lpstr>'iii) F1.2  HRF Fuel Capacity'!prt_tot1.2</vt:lpstr>
      <vt:lpstr>'iv) G 1.2 HRD Fuel 100% Energy'!prt_tot1.2</vt:lpstr>
      <vt:lpstr>'v) G1.2 HRD Fuel 100% Demand'!prt_tot1.2</vt:lpstr>
      <vt:lpstr>'vi) G1.2 HRD Capacity'!prt_tot1.2</vt:lpstr>
      <vt:lpstr>prt_tot1.2</vt:lpstr>
      <vt:lpstr>'ii) F1.2 Holyrood Fuel 100% Dem'!PRT_TOT1.2.1</vt:lpstr>
      <vt:lpstr>'iii) F1.2  HRF Fuel Capacity'!PRT_TOT1.2.1</vt:lpstr>
      <vt:lpstr>'iv) G 1.2 HRD Fuel 100% Energy'!PRT_TOT1.2.1</vt:lpstr>
      <vt:lpstr>'v) G1.2 HRD Fuel 100% Demand'!PRT_TOT1.2.1</vt:lpstr>
      <vt:lpstr>'vi) G1.2 HRD Capacity'!PRT_TOT1.2.1</vt:lpstr>
      <vt:lpstr>PRT_TOT1.2.1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Jason Butt</dc:creator>
  <cp:lastModifiedBy>Jason Butt</cp:lastModifiedBy>
  <dcterms:created xsi:type="dcterms:W3CDTF">2015-06-05T18:17:20Z</dcterms:created>
  <dcterms:modified xsi:type="dcterms:W3CDTF">2026-08-31T23:32:15Z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